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oškibola\Desktop\VRTIĆ\REBALANS\2025. godina\2. rebalans\"/>
    </mc:Choice>
  </mc:AlternateContent>
  <xr:revisionPtr revIDLastSave="0" documentId="13_ncr:1_{E3AB76C9-4266-4D04-B834-B39C46B53C5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OPĆI DIO" sheetId="4" r:id="rId1"/>
    <sheet name="RAČUN PRIHODA I RASHODA" sheetId="5" r:id="rId2"/>
    <sheet name="POSEBNI DIO PRIHODI" sheetId="6" r:id="rId3"/>
    <sheet name="POSEBNI DIO RASHODI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7" l="1"/>
  <c r="H97" i="7"/>
  <c r="H139" i="7"/>
  <c r="H125" i="7"/>
  <c r="H124" i="7"/>
  <c r="H121" i="7"/>
  <c r="G142" i="7"/>
  <c r="G139" i="7"/>
  <c r="G125" i="7"/>
  <c r="G124" i="7"/>
  <c r="H114" i="7"/>
  <c r="G114" i="7"/>
  <c r="H111" i="7"/>
  <c r="H110" i="7"/>
  <c r="G111" i="7"/>
  <c r="G110" i="7"/>
  <c r="H100" i="7"/>
  <c r="G100" i="7"/>
  <c r="G74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4" i="7"/>
  <c r="H55" i="7"/>
  <c r="H56" i="7"/>
  <c r="H57" i="7"/>
  <c r="H58" i="7"/>
  <c r="H59" i="7"/>
  <c r="H60" i="7"/>
  <c r="H63" i="7"/>
  <c r="H65" i="7"/>
  <c r="H67" i="7"/>
  <c r="H68" i="7"/>
  <c r="H69" i="7"/>
  <c r="H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4" i="7"/>
  <c r="G55" i="7"/>
  <c r="G56" i="7"/>
  <c r="G57" i="7"/>
  <c r="G58" i="7"/>
  <c r="G59" i="7"/>
  <c r="G60" i="7"/>
  <c r="G63" i="7"/>
  <c r="G65" i="7"/>
  <c r="G67" i="7"/>
  <c r="G68" i="7"/>
  <c r="G69" i="7"/>
  <c r="G33" i="7"/>
  <c r="H17" i="7"/>
  <c r="H18" i="7"/>
  <c r="H20" i="7"/>
  <c r="H21" i="7"/>
  <c r="H22" i="7"/>
  <c r="H23" i="7"/>
  <c r="H24" i="7"/>
  <c r="H15" i="7"/>
  <c r="G17" i="7"/>
  <c r="G18" i="7"/>
  <c r="G20" i="7"/>
  <c r="G21" i="7"/>
  <c r="G22" i="7"/>
  <c r="G23" i="7"/>
  <c r="G24" i="7"/>
  <c r="G15" i="7"/>
  <c r="F169" i="7"/>
  <c r="F168" i="7" s="1"/>
  <c r="F167" i="7" s="1"/>
  <c r="F166" i="7" s="1"/>
  <c r="F165" i="7" s="1"/>
  <c r="F164" i="7" s="1"/>
  <c r="F163" i="7" s="1"/>
  <c r="E169" i="7"/>
  <c r="E168" i="7" s="1"/>
  <c r="E167" i="7" s="1"/>
  <c r="E166" i="7" s="1"/>
  <c r="E165" i="7" s="1"/>
  <c r="E164" i="7" s="1"/>
  <c r="E163" i="7" s="1"/>
  <c r="D169" i="7"/>
  <c r="D168" i="7" s="1"/>
  <c r="D167" i="7" s="1"/>
  <c r="D166" i="7" s="1"/>
  <c r="D165" i="7" s="1"/>
  <c r="D164" i="7" s="1"/>
  <c r="D163" i="7" s="1"/>
  <c r="F160" i="7"/>
  <c r="F159" i="7" s="1"/>
  <c r="E160" i="7"/>
  <c r="E159" i="7" s="1"/>
  <c r="D160" i="7"/>
  <c r="D159" i="7" s="1"/>
  <c r="F156" i="7"/>
  <c r="F155" i="7" s="1"/>
  <c r="E156" i="7"/>
  <c r="E155" i="7" s="1"/>
  <c r="D156" i="7"/>
  <c r="D155" i="7" s="1"/>
  <c r="F150" i="7"/>
  <c r="F149" i="7" s="1"/>
  <c r="E150" i="7"/>
  <c r="D150" i="7"/>
  <c r="D149" i="7" s="1"/>
  <c r="F147" i="7"/>
  <c r="F146" i="7" s="1"/>
  <c r="E147" i="7"/>
  <c r="D147" i="7"/>
  <c r="D146" i="7" s="1"/>
  <c r="F141" i="7"/>
  <c r="E141" i="7"/>
  <c r="E140" i="7" s="1"/>
  <c r="D141" i="7"/>
  <c r="D140" i="7" s="1"/>
  <c r="F131" i="7"/>
  <c r="F130" i="7" s="1"/>
  <c r="E131" i="7"/>
  <c r="E130" i="7" s="1"/>
  <c r="D131" i="7"/>
  <c r="D130" i="7" s="1"/>
  <c r="F123" i="7"/>
  <c r="E123" i="7"/>
  <c r="D123" i="7"/>
  <c r="D122" i="7" s="1"/>
  <c r="F120" i="7"/>
  <c r="F119" i="7" s="1"/>
  <c r="E120" i="7"/>
  <c r="E119" i="7" s="1"/>
  <c r="D120" i="7"/>
  <c r="D119" i="7" s="1"/>
  <c r="F113" i="7"/>
  <c r="E113" i="7"/>
  <c r="D113" i="7"/>
  <c r="D112" i="7" s="1"/>
  <c r="F109" i="7"/>
  <c r="F108" i="7" s="1"/>
  <c r="E109" i="7"/>
  <c r="E108" i="7" s="1"/>
  <c r="D109" i="7"/>
  <c r="D108" i="7" s="1"/>
  <c r="F105" i="7"/>
  <c r="F104" i="7" s="1"/>
  <c r="E105" i="7"/>
  <c r="D105" i="7"/>
  <c r="D104" i="7" s="1"/>
  <c r="F102" i="7"/>
  <c r="F101" i="7" s="1"/>
  <c r="E102" i="7"/>
  <c r="D102" i="7"/>
  <c r="D101" i="7" s="1"/>
  <c r="F99" i="7"/>
  <c r="F98" i="7" s="1"/>
  <c r="E99" i="7"/>
  <c r="E98" i="7" s="1"/>
  <c r="D99" i="7"/>
  <c r="D98" i="7" s="1"/>
  <c r="E71" i="7"/>
  <c r="E70" i="7" s="1"/>
  <c r="D71" i="7"/>
  <c r="D70" i="7" s="1"/>
  <c r="E32" i="7"/>
  <c r="E31" i="7" s="1"/>
  <c r="D32" i="7"/>
  <c r="F26" i="7"/>
  <c r="F25" i="7" s="1"/>
  <c r="E26" i="7"/>
  <c r="E25" i="7" s="1"/>
  <c r="D26" i="7"/>
  <c r="D25" i="7" s="1"/>
  <c r="F14" i="7"/>
  <c r="E14" i="7"/>
  <c r="E13" i="7" s="1"/>
  <c r="E12" i="7" s="1"/>
  <c r="D14" i="7"/>
  <c r="D13" i="7" s="1"/>
  <c r="D11" i="7" s="1"/>
  <c r="E11" i="6"/>
  <c r="E10" i="6" s="1"/>
  <c r="F11" i="6"/>
  <c r="F10" i="6" s="1"/>
  <c r="H12" i="6"/>
  <c r="H13" i="6"/>
  <c r="H15" i="6"/>
  <c r="H17" i="6"/>
  <c r="H18" i="6"/>
  <c r="H25" i="6"/>
  <c r="H32" i="6"/>
  <c r="H45" i="6"/>
  <c r="G12" i="6"/>
  <c r="G13" i="6"/>
  <c r="G15" i="6"/>
  <c r="G17" i="6"/>
  <c r="G18" i="6"/>
  <c r="G25" i="6"/>
  <c r="G32" i="6"/>
  <c r="G42" i="6"/>
  <c r="G45" i="6"/>
  <c r="F43" i="6"/>
  <c r="F42" i="6" s="1"/>
  <c r="E43" i="6"/>
  <c r="D43" i="6"/>
  <c r="D42" i="6" s="1"/>
  <c r="F40" i="6"/>
  <c r="F39" i="6" s="1"/>
  <c r="E40" i="6"/>
  <c r="E39" i="6" s="1"/>
  <c r="D40" i="6"/>
  <c r="D39" i="6" s="1"/>
  <c r="F37" i="6"/>
  <c r="F36" i="6" s="1"/>
  <c r="E37" i="6"/>
  <c r="E36" i="6" s="1"/>
  <c r="D37" i="6"/>
  <c r="D36" i="6" s="1"/>
  <c r="F34" i="6"/>
  <c r="F33" i="6" s="1"/>
  <c r="E34" i="6"/>
  <c r="E33" i="6" s="1"/>
  <c r="D34" i="6"/>
  <c r="D33" i="6" s="1"/>
  <c r="E30" i="6"/>
  <c r="E29" i="6" s="1"/>
  <c r="D30" i="6"/>
  <c r="D29" i="6" s="1"/>
  <c r="F27" i="6"/>
  <c r="F26" i="6" s="1"/>
  <c r="E27" i="6"/>
  <c r="E26" i="6" s="1"/>
  <c r="D27" i="6"/>
  <c r="D26" i="6" s="1"/>
  <c r="F24" i="6"/>
  <c r="E24" i="6"/>
  <c r="D24" i="6"/>
  <c r="D23" i="6" s="1"/>
  <c r="F20" i="6"/>
  <c r="F19" i="6" s="1"/>
  <c r="E20" i="6"/>
  <c r="E19" i="6" s="1"/>
  <c r="D20" i="6"/>
  <c r="D19" i="6" s="1"/>
  <c r="D11" i="6"/>
  <c r="D10" i="6" s="1"/>
  <c r="G66" i="7" l="1"/>
  <c r="F32" i="7"/>
  <c r="F71" i="7"/>
  <c r="G97" i="7"/>
  <c r="H123" i="7"/>
  <c r="G130" i="7"/>
  <c r="G141" i="7"/>
  <c r="H130" i="7"/>
  <c r="H119" i="7"/>
  <c r="G123" i="7"/>
  <c r="G131" i="7"/>
  <c r="H131" i="7"/>
  <c r="H120" i="7"/>
  <c r="G108" i="7"/>
  <c r="H98" i="7"/>
  <c r="G98" i="7"/>
  <c r="G99" i="7"/>
  <c r="H113" i="7"/>
  <c r="G113" i="7"/>
  <c r="H14" i="7"/>
  <c r="H109" i="7"/>
  <c r="G109" i="7"/>
  <c r="H108" i="7"/>
  <c r="H99" i="7"/>
  <c r="G14" i="7"/>
  <c r="D129" i="7"/>
  <c r="D128" i="7" s="1"/>
  <c r="D127" i="7" s="1"/>
  <c r="E129" i="7"/>
  <c r="D118" i="7"/>
  <c r="D117" i="7" s="1"/>
  <c r="D116" i="7" s="1"/>
  <c r="E154" i="7"/>
  <c r="E153" i="7" s="1"/>
  <c r="E152" i="7" s="1"/>
  <c r="F154" i="7"/>
  <c r="F153" i="7" s="1"/>
  <c r="F152" i="7" s="1"/>
  <c r="D154" i="7"/>
  <c r="D153" i="7" s="1"/>
  <c r="D152" i="7" s="1"/>
  <c r="E11" i="7"/>
  <c r="E122" i="7"/>
  <c r="E112" i="7"/>
  <c r="F122" i="7"/>
  <c r="G122" i="7" s="1"/>
  <c r="F140" i="7"/>
  <c r="G140" i="7" s="1"/>
  <c r="D31" i="7"/>
  <c r="D30" i="7" s="1"/>
  <c r="D29" i="7" s="1"/>
  <c r="D28" i="7" s="1"/>
  <c r="F112" i="7"/>
  <c r="D12" i="7"/>
  <c r="F13" i="7"/>
  <c r="D9" i="6"/>
  <c r="G43" i="6"/>
  <c r="H10" i="6"/>
  <c r="G10" i="6"/>
  <c r="H24" i="6"/>
  <c r="H43" i="6"/>
  <c r="G24" i="6"/>
  <c r="H11" i="6"/>
  <c r="G11" i="6"/>
  <c r="E42" i="6"/>
  <c r="H42" i="6" s="1"/>
  <c r="E23" i="6"/>
  <c r="F23" i="6"/>
  <c r="M30" i="5"/>
  <c r="O30" i="5"/>
  <c r="G40" i="5"/>
  <c r="I75" i="5"/>
  <c r="I74" i="5" s="1"/>
  <c r="I73" i="5" s="1"/>
  <c r="K75" i="5"/>
  <c r="K74" i="5" s="1"/>
  <c r="K73" i="5" s="1"/>
  <c r="G75" i="5"/>
  <c r="G74" i="5" s="1"/>
  <c r="G73" i="5" s="1"/>
  <c r="G50" i="5"/>
  <c r="K67" i="5"/>
  <c r="K65" i="5" s="1"/>
  <c r="G66" i="5"/>
  <c r="G65" i="5" s="1"/>
  <c r="K62" i="5"/>
  <c r="K61" i="5"/>
  <c r="G61" i="5"/>
  <c r="K60" i="5"/>
  <c r="K59" i="5"/>
  <c r="G59" i="5"/>
  <c r="K53" i="5"/>
  <c r="K52" i="5"/>
  <c r="G52" i="5"/>
  <c r="K50" i="5"/>
  <c r="K46" i="5"/>
  <c r="I46" i="5"/>
  <c r="G46" i="5"/>
  <c r="K40" i="5"/>
  <c r="K39" i="5" s="1"/>
  <c r="I40" i="5"/>
  <c r="O76" i="5"/>
  <c r="O77" i="5"/>
  <c r="M76" i="5"/>
  <c r="K19" i="5"/>
  <c r="I19" i="5"/>
  <c r="M26" i="5"/>
  <c r="O26" i="5"/>
  <c r="K28" i="5"/>
  <c r="G28" i="5"/>
  <c r="F31" i="6" l="1"/>
  <c r="G31" i="6" s="1"/>
  <c r="H71" i="7"/>
  <c r="G71" i="7"/>
  <c r="F70" i="7"/>
  <c r="F31" i="7"/>
  <c r="G32" i="7"/>
  <c r="H32" i="7"/>
  <c r="H122" i="7"/>
  <c r="E128" i="7"/>
  <c r="H112" i="7"/>
  <c r="G112" i="7"/>
  <c r="H13" i="7"/>
  <c r="G13" i="7"/>
  <c r="D10" i="7"/>
  <c r="D9" i="7" s="1"/>
  <c r="F129" i="7"/>
  <c r="H129" i="7" s="1"/>
  <c r="F11" i="7"/>
  <c r="F12" i="7"/>
  <c r="F118" i="7"/>
  <c r="G118" i="7" s="1"/>
  <c r="E118" i="7"/>
  <c r="E30" i="7"/>
  <c r="E9" i="6"/>
  <c r="H23" i="6"/>
  <c r="G23" i="6"/>
  <c r="O72" i="5"/>
  <c r="M72" i="5"/>
  <c r="O71" i="5"/>
  <c r="M71" i="5"/>
  <c r="K70" i="5"/>
  <c r="K69" i="5" s="1"/>
  <c r="I70" i="5"/>
  <c r="I69" i="5" s="1"/>
  <c r="G70" i="5"/>
  <c r="G69" i="5" s="1"/>
  <c r="O68" i="5"/>
  <c r="M68" i="5"/>
  <c r="O67" i="5"/>
  <c r="M66" i="5"/>
  <c r="I65" i="5"/>
  <c r="O64" i="5"/>
  <c r="M64" i="5"/>
  <c r="O63" i="5"/>
  <c r="M63" i="5"/>
  <c r="O62" i="5"/>
  <c r="M62" i="5"/>
  <c r="M61" i="5"/>
  <c r="O61" i="5"/>
  <c r="O60" i="5"/>
  <c r="M60" i="5"/>
  <c r="M59" i="5"/>
  <c r="O59" i="5"/>
  <c r="O58" i="5"/>
  <c r="O57" i="5"/>
  <c r="M57" i="5"/>
  <c r="O56" i="5"/>
  <c r="M56" i="5"/>
  <c r="K55" i="5"/>
  <c r="G55" i="5"/>
  <c r="O54" i="5"/>
  <c r="M54" i="5"/>
  <c r="M53" i="5"/>
  <c r="O53" i="5"/>
  <c r="M52" i="5"/>
  <c r="O52" i="5"/>
  <c r="O51" i="5"/>
  <c r="M51" i="5"/>
  <c r="M50" i="5"/>
  <c r="K49" i="5"/>
  <c r="G49" i="5"/>
  <c r="O48" i="5"/>
  <c r="M48" i="5"/>
  <c r="O47" i="5"/>
  <c r="M47" i="5"/>
  <c r="M46" i="5"/>
  <c r="I45" i="5"/>
  <c r="K45" i="5"/>
  <c r="G45" i="5"/>
  <c r="O43" i="5"/>
  <c r="M43" i="5"/>
  <c r="O42" i="5"/>
  <c r="M42" i="5"/>
  <c r="K41" i="5"/>
  <c r="I41" i="5"/>
  <c r="G41" i="5"/>
  <c r="M40" i="5"/>
  <c r="O40" i="5"/>
  <c r="G39" i="5"/>
  <c r="O38" i="5"/>
  <c r="M38" i="5"/>
  <c r="K37" i="5"/>
  <c r="I37" i="5"/>
  <c r="G37" i="5"/>
  <c r="O29" i="5"/>
  <c r="M29" i="5"/>
  <c r="O28" i="5"/>
  <c r="M28" i="5"/>
  <c r="K27" i="5"/>
  <c r="I27" i="5"/>
  <c r="G27" i="5"/>
  <c r="O25" i="5"/>
  <c r="M25" i="5"/>
  <c r="K24" i="5"/>
  <c r="I24" i="5"/>
  <c r="G24" i="5"/>
  <c r="K23" i="5"/>
  <c r="I23" i="5"/>
  <c r="G23" i="5"/>
  <c r="O22" i="5"/>
  <c r="M22" i="5"/>
  <c r="K21" i="5"/>
  <c r="K20" i="5" s="1"/>
  <c r="I21" i="5"/>
  <c r="I20" i="5" s="1"/>
  <c r="G21" i="5"/>
  <c r="G20" i="5" s="1"/>
  <c r="M19" i="5"/>
  <c r="O19" i="5"/>
  <c r="K18" i="5"/>
  <c r="K17" i="5" s="1"/>
  <c r="G18" i="5"/>
  <c r="G17" i="5" s="1"/>
  <c r="O16" i="5"/>
  <c r="M16" i="5"/>
  <c r="K15" i="5"/>
  <c r="I15" i="5"/>
  <c r="I14" i="5" s="1"/>
  <c r="G15" i="5"/>
  <c r="G14" i="5" s="1"/>
  <c r="O13" i="5"/>
  <c r="M13" i="5"/>
  <c r="K12" i="5"/>
  <c r="I12" i="5"/>
  <c r="I11" i="5" s="1"/>
  <c r="G12" i="5"/>
  <c r="G11" i="5" s="1"/>
  <c r="F30" i="6" l="1"/>
  <c r="F29" i="6" s="1"/>
  <c r="G29" i="6" s="1"/>
  <c r="H31" i="6"/>
  <c r="F30" i="7"/>
  <c r="G30" i="7" s="1"/>
  <c r="H70" i="7"/>
  <c r="G70" i="7"/>
  <c r="G31" i="7"/>
  <c r="H31" i="7"/>
  <c r="G10" i="5"/>
  <c r="F128" i="7"/>
  <c r="H128" i="7" s="1"/>
  <c r="G129" i="7"/>
  <c r="H118" i="7"/>
  <c r="E127" i="7"/>
  <c r="G12" i="7"/>
  <c r="H12" i="7"/>
  <c r="G11" i="7"/>
  <c r="H11" i="7"/>
  <c r="F117" i="7"/>
  <c r="E29" i="7"/>
  <c r="E28" i="7" s="1"/>
  <c r="E117" i="7"/>
  <c r="O66" i="5"/>
  <c r="O65" i="5"/>
  <c r="M17" i="5"/>
  <c r="M69" i="5"/>
  <c r="G36" i="5"/>
  <c r="O24" i="5"/>
  <c r="O12" i="5"/>
  <c r="M24" i="5"/>
  <c r="K11" i="5"/>
  <c r="M45" i="5"/>
  <c r="I49" i="5"/>
  <c r="O49" i="5" s="1"/>
  <c r="G44" i="5"/>
  <c r="I39" i="5"/>
  <c r="O39" i="5" s="1"/>
  <c r="O50" i="5"/>
  <c r="O23" i="5"/>
  <c r="K36" i="5"/>
  <c r="O15" i="5"/>
  <c r="M18" i="5"/>
  <c r="M27" i="5"/>
  <c r="O41" i="5"/>
  <c r="M65" i="5"/>
  <c r="K44" i="5"/>
  <c r="M12" i="5"/>
  <c r="O27" i="5"/>
  <c r="M70" i="5"/>
  <c r="O45" i="5"/>
  <c r="O74" i="5"/>
  <c r="M20" i="5"/>
  <c r="O20" i="5"/>
  <c r="M39" i="5"/>
  <c r="M41" i="5"/>
  <c r="M37" i="5"/>
  <c r="O70" i="5"/>
  <c r="M21" i="5"/>
  <c r="O37" i="5"/>
  <c r="O46" i="5"/>
  <c r="M49" i="5"/>
  <c r="I55" i="5"/>
  <c r="K14" i="5"/>
  <c r="I18" i="5"/>
  <c r="O21" i="5"/>
  <c r="M75" i="5"/>
  <c r="M74" i="5" s="1"/>
  <c r="M55" i="5"/>
  <c r="O75" i="5"/>
  <c r="M15" i="5"/>
  <c r="M23" i="5"/>
  <c r="H29" i="6" l="1"/>
  <c r="G30" i="6"/>
  <c r="H30" i="6"/>
  <c r="F9" i="6"/>
  <c r="G9" i="6" s="1"/>
  <c r="F29" i="7"/>
  <c r="F28" i="7" s="1"/>
  <c r="H30" i="7"/>
  <c r="H9" i="6"/>
  <c r="O11" i="5"/>
  <c r="K10" i="5"/>
  <c r="G117" i="7"/>
  <c r="F116" i="7"/>
  <c r="G116" i="7" s="1"/>
  <c r="F127" i="7"/>
  <c r="G127" i="7" s="1"/>
  <c r="G128" i="7"/>
  <c r="H117" i="7"/>
  <c r="E116" i="7"/>
  <c r="H116" i="7" s="1"/>
  <c r="G35" i="5"/>
  <c r="K35" i="5"/>
  <c r="M36" i="5"/>
  <c r="O69" i="5"/>
  <c r="M11" i="5"/>
  <c r="M44" i="5"/>
  <c r="I36" i="5"/>
  <c r="I44" i="5"/>
  <c r="O44" i="5" s="1"/>
  <c r="O18" i="5"/>
  <c r="I17" i="5"/>
  <c r="I10" i="5" s="1"/>
  <c r="O14" i="5"/>
  <c r="M14" i="5"/>
  <c r="O73" i="5"/>
  <c r="M73" i="5"/>
  <c r="O55" i="5"/>
  <c r="J31" i="4"/>
  <c r="I31" i="4"/>
  <c r="J11" i="4"/>
  <c r="J14" i="4"/>
  <c r="J15" i="4"/>
  <c r="I11" i="4"/>
  <c r="I14" i="4"/>
  <c r="I15" i="4"/>
  <c r="F24" i="4"/>
  <c r="G24" i="4"/>
  <c r="H24" i="4"/>
  <c r="H29" i="7" l="1"/>
  <c r="G29" i="7"/>
  <c r="H127" i="7"/>
  <c r="G28" i="7"/>
  <c r="H28" i="7"/>
  <c r="O36" i="5"/>
  <c r="I35" i="5"/>
  <c r="M35" i="5"/>
  <c r="O35" i="5"/>
  <c r="O17" i="5"/>
  <c r="M10" i="5"/>
  <c r="O10" i="5"/>
  <c r="H13" i="4"/>
  <c r="G13" i="4"/>
  <c r="F13" i="4"/>
  <c r="H10" i="4"/>
  <c r="G10" i="4"/>
  <c r="F10" i="4"/>
  <c r="G16" i="4" l="1"/>
  <c r="I13" i="4"/>
  <c r="F10" i="7"/>
  <c r="E10" i="7"/>
  <c r="J13" i="4"/>
  <c r="G25" i="4"/>
  <c r="G33" i="4" s="1"/>
  <c r="H16" i="4"/>
  <c r="J16" i="4" s="1"/>
  <c r="J10" i="4"/>
  <c r="I10" i="4"/>
  <c r="F16" i="4"/>
  <c r="I16" i="4" l="1"/>
  <c r="G10" i="7"/>
  <c r="H10" i="7"/>
  <c r="F9" i="7"/>
  <c r="E9" i="7"/>
  <c r="F25" i="4"/>
  <c r="F33" i="4" s="1"/>
  <c r="H25" i="4"/>
  <c r="H33" i="4" l="1"/>
  <c r="I25" i="4"/>
  <c r="J25" i="4"/>
  <c r="H9" i="7"/>
  <c r="G9" i="7"/>
</calcChain>
</file>

<file path=xl/sharedStrings.xml><?xml version="1.0" encoding="utf-8"?>
<sst xmlns="http://schemas.openxmlformats.org/spreadsheetml/2006/main" count="740" uniqueCount="477">
  <si>
    <t/>
  </si>
  <si>
    <t>POZICIJA</t>
  </si>
  <si>
    <t>BROJ KONTA</t>
  </si>
  <si>
    <t>VRSTA PRIHODA / PRIMITAKA</t>
  </si>
  <si>
    <t>INDEKS</t>
  </si>
  <si>
    <t>SVEUKUPNO PRIHODI</t>
  </si>
  <si>
    <t xml:space="preserve">Izvor </t>
  </si>
  <si>
    <t>3.2.</t>
  </si>
  <si>
    <t>Vlastiti prihod-PK</t>
  </si>
  <si>
    <t xml:space="preserve">Korisnik </t>
  </si>
  <si>
    <t>K001</t>
  </si>
  <si>
    <t>DJEČJI VRTIĆ ''MORSKA VILA'' NIN</t>
  </si>
  <si>
    <t>P0124</t>
  </si>
  <si>
    <t>64225</t>
  </si>
  <si>
    <t>PRIHOD OD NAJMA - DV</t>
  </si>
  <si>
    <t>P0100</t>
  </si>
  <si>
    <t>65264</t>
  </si>
  <si>
    <t>PRIHODI VRTIĆA OD PARTICIPACIJE RODITELJA</t>
  </si>
  <si>
    <t>P0128</t>
  </si>
  <si>
    <t>65267</t>
  </si>
  <si>
    <t>REFUNDACIJA ŠTETE OD OSIGURANJA - DV</t>
  </si>
  <si>
    <t>P0104</t>
  </si>
  <si>
    <t>65269</t>
  </si>
  <si>
    <t>SUFINANCIRANJE RODITELJA -DV</t>
  </si>
  <si>
    <t>P0139</t>
  </si>
  <si>
    <t>66151</t>
  </si>
  <si>
    <t>PRIHOD OD PRUŽENIH USLUGA - DV</t>
  </si>
  <si>
    <t>P0105</t>
  </si>
  <si>
    <t>68311</t>
  </si>
  <si>
    <t>OSTALI PRIHODI-DV</t>
  </si>
  <si>
    <t>5.1.</t>
  </si>
  <si>
    <t>Prihodi ostvareni od inozemnih vlada (EU)</t>
  </si>
  <si>
    <t>P0129</t>
  </si>
  <si>
    <t>63111</t>
  </si>
  <si>
    <t>TEK.POMOĆI INOZEMNIH VLADA U EU - DV</t>
  </si>
  <si>
    <t>P0130</t>
  </si>
  <si>
    <t>63121</t>
  </si>
  <si>
    <t>KAP.POMOĆ INOZEMNIH VLADA U EU - DV</t>
  </si>
  <si>
    <t>5.5.</t>
  </si>
  <si>
    <t>Prihodi od pomoći-PK državni proračun</t>
  </si>
  <si>
    <t>P0102</t>
  </si>
  <si>
    <t>63612</t>
  </si>
  <si>
    <t>POMOĆ MINISTARSTVA PROSVJETE -DV</t>
  </si>
  <si>
    <t>5.6.</t>
  </si>
  <si>
    <t>Prihod od pomoći-PK Županijski proračun</t>
  </si>
  <si>
    <t>P0103</t>
  </si>
  <si>
    <t>63613</t>
  </si>
  <si>
    <t>POMOĆ ZADARSKE ŽUPANIJE - DV</t>
  </si>
  <si>
    <t>5.7.</t>
  </si>
  <si>
    <t>Prihodi od pomoći-PK nadležni proračun</t>
  </si>
  <si>
    <t>P0041</t>
  </si>
  <si>
    <t>67111</t>
  </si>
  <si>
    <t>PRIHODI IZ NADLEŽNOG PRORAČUNA ZA FINANCIRANJE RASHODA POSLOVANJA</t>
  </si>
  <si>
    <t>P0101</t>
  </si>
  <si>
    <t>67121</t>
  </si>
  <si>
    <t>PRIHODI IZ NADLEŽNOG PRORAČUNA ZA NABAVU NEFINANCIJSKE IMOVINE</t>
  </si>
  <si>
    <t>5.8</t>
  </si>
  <si>
    <t>Prihod od ostalih subjekata unutar opće države - PK</t>
  </si>
  <si>
    <t>P0121</t>
  </si>
  <si>
    <t>63414</t>
  </si>
  <si>
    <t>POMOĆ HZZ - DV</t>
  </si>
  <si>
    <t>5.9.</t>
  </si>
  <si>
    <t>Prihodi ostvareni od inozemnih vlada (EU) - PK</t>
  </si>
  <si>
    <t>P0143</t>
  </si>
  <si>
    <t>63822</t>
  </si>
  <si>
    <t>KAP.POM. GRADA TEMELJEM PRIJENOSA EU SREDSTAVA</t>
  </si>
  <si>
    <t>6.1.</t>
  </si>
  <si>
    <t>Prihodi ostvareni od fizičkih osoba</t>
  </si>
  <si>
    <t>P0127</t>
  </si>
  <si>
    <t>66311</t>
  </si>
  <si>
    <t>TEK.DONACIJE FIZIČKIH OSOBA - DV</t>
  </si>
  <si>
    <t>6.6</t>
  </si>
  <si>
    <t>Prihod ostvaren od trgovačkih društava - PK</t>
  </si>
  <si>
    <t>P0122</t>
  </si>
  <si>
    <t>66313</t>
  </si>
  <si>
    <t>TEK.DON.TRGOVAČKIH DRUŠTAVA - DV</t>
  </si>
  <si>
    <t>P0144</t>
  </si>
  <si>
    <t>66323</t>
  </si>
  <si>
    <t>KAP.DON.TRGOVAČKIH DRUŠTAVA - DV</t>
  </si>
  <si>
    <t>VRSTA RASHODA / IZDATAKA</t>
  </si>
  <si>
    <t>SVEUKUPNO RASHODI / IZDACI</t>
  </si>
  <si>
    <t>1.1.</t>
  </si>
  <si>
    <t>Prihodi od poreza</t>
  </si>
  <si>
    <t>R0169</t>
  </si>
  <si>
    <t>31111</t>
  </si>
  <si>
    <t>Plaće za zaposlene - VRTIĆ</t>
  </si>
  <si>
    <t>R0167</t>
  </si>
  <si>
    <t>31212</t>
  </si>
  <si>
    <t>Nagrade (jubilarne nagrade, božićnice) - VRTIĆ</t>
  </si>
  <si>
    <t>R0758</t>
  </si>
  <si>
    <t>31213</t>
  </si>
  <si>
    <t>Darovi - VRTIĆ</t>
  </si>
  <si>
    <t>R0624</t>
  </si>
  <si>
    <t>31214</t>
  </si>
  <si>
    <t>Otpremnine - VRTIĆ</t>
  </si>
  <si>
    <t>R0839</t>
  </si>
  <si>
    <t>31215</t>
  </si>
  <si>
    <t>Bolest, invalidnost i smrtni slučaj - VRTIĆ</t>
  </si>
  <si>
    <t>R0436</t>
  </si>
  <si>
    <t>31216</t>
  </si>
  <si>
    <t>Regres - VRTIĆ</t>
  </si>
  <si>
    <t>R0861</t>
  </si>
  <si>
    <t>31219</t>
  </si>
  <si>
    <t>Paušalne naknade za prehranu radnika - VRTIĆ</t>
  </si>
  <si>
    <t>R0355</t>
  </si>
  <si>
    <t>31321</t>
  </si>
  <si>
    <t>Doprinosi za zdravstveno - VRTIĆ</t>
  </si>
  <si>
    <t>R0641</t>
  </si>
  <si>
    <t>31332</t>
  </si>
  <si>
    <t>Poseban doprinos za poticanje zapošljavanja osoba s invaliditetom - VRTIĆ</t>
  </si>
  <si>
    <t>R0498</t>
  </si>
  <si>
    <t>32111</t>
  </si>
  <si>
    <t>Dnevnice za službeni put u zemlji - VRTIĆ</t>
  </si>
  <si>
    <t>R0831</t>
  </si>
  <si>
    <t>32113</t>
  </si>
  <si>
    <t>Smještaj u zemlji - VRTIĆ</t>
  </si>
  <si>
    <t>R0832</t>
  </si>
  <si>
    <t>32115</t>
  </si>
  <si>
    <t>Prijevoz u zemlji - VRTIĆ</t>
  </si>
  <si>
    <t>R0368</t>
  </si>
  <si>
    <t>32121</t>
  </si>
  <si>
    <t>Prijevoz s posla i na posao-VRTIĆ</t>
  </si>
  <si>
    <t>R0499</t>
  </si>
  <si>
    <t>32131</t>
  </si>
  <si>
    <t>Seminari, savjetovanja i simpoziji - VRTIĆ</t>
  </si>
  <si>
    <t>R0500</t>
  </si>
  <si>
    <t>32141</t>
  </si>
  <si>
    <t>Naknada za loko vožnju - VRTIĆ</t>
  </si>
  <si>
    <t>R0375</t>
  </si>
  <si>
    <t>32211</t>
  </si>
  <si>
    <t>R0501</t>
  </si>
  <si>
    <t>Diidaktička i ostala oprema - VRTIĆ</t>
  </si>
  <si>
    <t>R0503</t>
  </si>
  <si>
    <t>Uredski materijal - VRTIĆ</t>
  </si>
  <si>
    <t>R0502</t>
  </si>
  <si>
    <t>32212</t>
  </si>
  <si>
    <t>Literatura - VRTIĆ</t>
  </si>
  <si>
    <t>R0504</t>
  </si>
  <si>
    <t>32214</t>
  </si>
  <si>
    <t>Materijal i sredstva za čišćenje i održavanje - VRTIĆ</t>
  </si>
  <si>
    <t>R0505</t>
  </si>
  <si>
    <t>32216</t>
  </si>
  <si>
    <t>Materijal za higijenske potrebe i njegu - VRTIĆ</t>
  </si>
  <si>
    <t>R0657</t>
  </si>
  <si>
    <t>Materijal za higijenske potrebe i njegu - DV</t>
  </si>
  <si>
    <t>R0506</t>
  </si>
  <si>
    <t>32224</t>
  </si>
  <si>
    <t>Namirnice - VRTIĆ</t>
  </si>
  <si>
    <t>R0656</t>
  </si>
  <si>
    <t>Namirnice - DV</t>
  </si>
  <si>
    <t>R0507</t>
  </si>
  <si>
    <t>32231</t>
  </si>
  <si>
    <t>Električna energija - VRTIĆ</t>
  </si>
  <si>
    <t>R0508</t>
  </si>
  <si>
    <t>32233</t>
  </si>
  <si>
    <t>Plin - VRTIĆ</t>
  </si>
  <si>
    <t>R0651</t>
  </si>
  <si>
    <t>Plin - DV</t>
  </si>
  <si>
    <t>R0895</t>
  </si>
  <si>
    <t>32234</t>
  </si>
  <si>
    <t>Motorni benzin i dizel gorivo - VRTIĆ</t>
  </si>
  <si>
    <t>R0509</t>
  </si>
  <si>
    <t>32251</t>
  </si>
  <si>
    <t>Sitni inventar - VRTIĆ</t>
  </si>
  <si>
    <t>R0643</t>
  </si>
  <si>
    <t>Sitni inventar - DV</t>
  </si>
  <si>
    <t>R0570</t>
  </si>
  <si>
    <t>32271</t>
  </si>
  <si>
    <t>Zaštitna odjeća i obuća - VRTIĆ</t>
  </si>
  <si>
    <t>R0644</t>
  </si>
  <si>
    <t>Zaštitna odjeća i obuća - DV</t>
  </si>
  <si>
    <t>R0511</t>
  </si>
  <si>
    <t>32311</t>
  </si>
  <si>
    <t>Usluge telefona - VRTIĆ</t>
  </si>
  <si>
    <t>R0510</t>
  </si>
  <si>
    <t>32313</t>
  </si>
  <si>
    <t>Poštarina (pisma, tiskanice i sl.) - VRTIĆ</t>
  </si>
  <si>
    <t>R0512</t>
  </si>
  <si>
    <t>32321</t>
  </si>
  <si>
    <t>Usluge tek. i inv. održavanja građevinskih objekata - VRTIĆ</t>
  </si>
  <si>
    <t>R0847</t>
  </si>
  <si>
    <t>Usluge tek. i inv. održavanja građevinskih objekata - DV</t>
  </si>
  <si>
    <t>R0397</t>
  </si>
  <si>
    <t>32322</t>
  </si>
  <si>
    <t>Tek. i inv. održ. postrojenja i opreme – VRTIĆ</t>
  </si>
  <si>
    <t>R0513</t>
  </si>
  <si>
    <t>32334</t>
  </si>
  <si>
    <t>Promidžbeni materijali - VRTIĆ</t>
  </si>
  <si>
    <t>R0514</t>
  </si>
  <si>
    <t>32341</t>
  </si>
  <si>
    <t>Opskrba vodom - VRTIĆ</t>
  </si>
  <si>
    <t>R0671</t>
  </si>
  <si>
    <t>Opskrba vodom - DV</t>
  </si>
  <si>
    <t>R0531</t>
  </si>
  <si>
    <t>32342</t>
  </si>
  <si>
    <t>Odvoz smeća - VRTIĆ</t>
  </si>
  <si>
    <t>R0515</t>
  </si>
  <si>
    <t>32343</t>
  </si>
  <si>
    <t>Deratizacija i dezinsekcija - VRTIĆ</t>
  </si>
  <si>
    <t>R0680</t>
  </si>
  <si>
    <t>32359</t>
  </si>
  <si>
    <t>Ostale zakupnine i najamnine - VRTIĆ</t>
  </si>
  <si>
    <t>R0516</t>
  </si>
  <si>
    <t>32361</t>
  </si>
  <si>
    <t>Zdravstveni pregledi zaposlenika - DV</t>
  </si>
  <si>
    <t>R0815</t>
  </si>
  <si>
    <t>Zdravstveni pregledi zaposlenika - VRTIĆ</t>
  </si>
  <si>
    <t>R0829</t>
  </si>
  <si>
    <t>32369</t>
  </si>
  <si>
    <t>Ostale zdravstvene usluge - VRTIĆ</t>
  </si>
  <si>
    <t>R0757</t>
  </si>
  <si>
    <t>32372</t>
  </si>
  <si>
    <t>Ugovori o djelu - VRTIĆ</t>
  </si>
  <si>
    <t>R0518</t>
  </si>
  <si>
    <t>32377</t>
  </si>
  <si>
    <t>Usluge studentskog servisa - VRTIĆ</t>
  </si>
  <si>
    <t>R0517</t>
  </si>
  <si>
    <t>32379</t>
  </si>
  <si>
    <t>Knjigovodstvene usluge - VRTIĆ</t>
  </si>
  <si>
    <t>R0672</t>
  </si>
  <si>
    <t>Ostale intelektualne usluge - VRTIĆ</t>
  </si>
  <si>
    <t>R0519</t>
  </si>
  <si>
    <t>32389</t>
  </si>
  <si>
    <t>Ostale računalne usluge - VRTIĆ</t>
  </si>
  <si>
    <t>R0652</t>
  </si>
  <si>
    <t>32399</t>
  </si>
  <si>
    <t>Ostale nespomenute usluge - DV</t>
  </si>
  <si>
    <t>R0860</t>
  </si>
  <si>
    <t>Ostale nespomenute usluge - VRTIĆ</t>
  </si>
  <si>
    <t>R0830</t>
  </si>
  <si>
    <t>32922</t>
  </si>
  <si>
    <t>Premije osiguranja ostale imovine - VRTIĆ</t>
  </si>
  <si>
    <t>R0521</t>
  </si>
  <si>
    <t>32923</t>
  </si>
  <si>
    <t>Premije osiguranja zaposlenih - VRTIĆ</t>
  </si>
  <si>
    <t>R0522</t>
  </si>
  <si>
    <t>32931</t>
  </si>
  <si>
    <t>Reprezentacija - VRTIĆ</t>
  </si>
  <si>
    <t>R0936</t>
  </si>
  <si>
    <t>34311</t>
  </si>
  <si>
    <t>Usluge banaka - VRTIĆ</t>
  </si>
  <si>
    <t>R0655</t>
  </si>
  <si>
    <t>42123</t>
  </si>
  <si>
    <t>Uređenje zgrade dječjeg vrtića</t>
  </si>
  <si>
    <t>R0496</t>
  </si>
  <si>
    <t>42211</t>
  </si>
  <si>
    <t>Računala i računalna oprema - VRTIĆ</t>
  </si>
  <si>
    <t>R0654</t>
  </si>
  <si>
    <t>42222</t>
  </si>
  <si>
    <t>Telefoni i ostali komunikacijski uređaji - VRTIĆ</t>
  </si>
  <si>
    <t>R0645</t>
  </si>
  <si>
    <t>42232</t>
  </si>
  <si>
    <t>Oprema za održavanje prostorija - VRTIĆ</t>
  </si>
  <si>
    <t>R0653</t>
  </si>
  <si>
    <t>42239</t>
  </si>
  <si>
    <t>Ostala oprema za održavanje i zaštitu - VRTIĆ</t>
  </si>
  <si>
    <t>R0646</t>
  </si>
  <si>
    <t>42261</t>
  </si>
  <si>
    <t>Sportska oprema - VRTIĆ</t>
  </si>
  <si>
    <t>R0647</t>
  </si>
  <si>
    <t>42262</t>
  </si>
  <si>
    <t>Glazbena oprema - VRTIĆ</t>
  </si>
  <si>
    <t>R0648</t>
  </si>
  <si>
    <t>42273</t>
  </si>
  <si>
    <t>Uređaji, strojevi i oprema za kuhinju - VRTIĆ</t>
  </si>
  <si>
    <t>R0649</t>
  </si>
  <si>
    <t>42621</t>
  </si>
  <si>
    <t>Računalni programi - VRTIĆ</t>
  </si>
  <si>
    <t>R0497</t>
  </si>
  <si>
    <t>42212</t>
  </si>
  <si>
    <t>R0642</t>
  </si>
  <si>
    <t>31211</t>
  </si>
  <si>
    <t>Bonus za uspješan rad - VRTIĆ</t>
  </si>
  <si>
    <t>R0937</t>
  </si>
  <si>
    <t>Dnevnice za službeni put u zemlji - DV</t>
  </si>
  <si>
    <t>R0938</t>
  </si>
  <si>
    <t>Seminari, savjetovanja i simpoziji - DV</t>
  </si>
  <si>
    <t>R0939</t>
  </si>
  <si>
    <t>Uredski materijal - DV</t>
  </si>
  <si>
    <t>R0940</t>
  </si>
  <si>
    <t>Materijal i sredstva za čišćenje i održavanje - DV</t>
  </si>
  <si>
    <t>R0941</t>
  </si>
  <si>
    <t>Električna energija - DV</t>
  </si>
  <si>
    <t>R0942</t>
  </si>
  <si>
    <t>R0943</t>
  </si>
  <si>
    <t>Odvoz smeća - DV</t>
  </si>
  <si>
    <t>R0944</t>
  </si>
  <si>
    <t>Deratizacija i dezinsekcija - DV</t>
  </si>
  <si>
    <t>R0945</t>
  </si>
  <si>
    <t>Ostale zakupnine i najamnine - DV</t>
  </si>
  <si>
    <t>R0946</t>
  </si>
  <si>
    <t>Ostale zdravstvene usluge - DV</t>
  </si>
  <si>
    <t>R0947</t>
  </si>
  <si>
    <t>Knjigovodstvene usluge - DV</t>
  </si>
  <si>
    <t>R0948</t>
  </si>
  <si>
    <t>Ostale računalne usluge - DV</t>
  </si>
  <si>
    <t>R0520</t>
  </si>
  <si>
    <t>32392</t>
  </si>
  <si>
    <t>R0949</t>
  </si>
  <si>
    <t>Premije osiguranja ostale imovine - DV</t>
  </si>
  <si>
    <t>R0951</t>
  </si>
  <si>
    <t>Premije osiguranja zaposlenih - DV</t>
  </si>
  <si>
    <t>R0950</t>
  </si>
  <si>
    <t>Reprezentacija - DV</t>
  </si>
  <si>
    <t>R0523</t>
  </si>
  <si>
    <t>32999</t>
  </si>
  <si>
    <t>Ostali nespomenuti rashodi poslovanja - DV</t>
  </si>
  <si>
    <t>R0524</t>
  </si>
  <si>
    <t>Usluge banaka - DV</t>
  </si>
  <si>
    <t>R0525</t>
  </si>
  <si>
    <t>Zatezne kamate iz poslovnih odnosa - DV</t>
  </si>
  <si>
    <t>R0580</t>
  </si>
  <si>
    <t>Računala i računalna oprema - DV</t>
  </si>
  <si>
    <t>R0534</t>
  </si>
  <si>
    <t>Uredski namještaj - DV</t>
  </si>
  <si>
    <t>R0581</t>
  </si>
  <si>
    <t>Glazbena oprema - DV</t>
  </si>
  <si>
    <t>R0681</t>
  </si>
  <si>
    <t>Telefoni i ostali komunikacijski uređaji - DV</t>
  </si>
  <si>
    <t>R0578</t>
  </si>
  <si>
    <t>R0682</t>
  </si>
  <si>
    <t>Računalni programi - DV</t>
  </si>
  <si>
    <t>R0625</t>
  </si>
  <si>
    <t>Plaće za zaposlene - VRTIĆ (EU)</t>
  </si>
  <si>
    <t>R0626</t>
  </si>
  <si>
    <t>Doprinosi za zdravstveno - VRTIĆ (EU)</t>
  </si>
  <si>
    <t>R0629</t>
  </si>
  <si>
    <t>Seminari, savjetovanja i simpoziji -VRTIĆ (EU)</t>
  </si>
  <si>
    <t>R0632</t>
  </si>
  <si>
    <t>Didaktika - VRTIĆ (EU)</t>
  </si>
  <si>
    <t>R0630</t>
  </si>
  <si>
    <t>Uredski namještaj - VRTIĆ (EU)</t>
  </si>
  <si>
    <t>R0494</t>
  </si>
  <si>
    <t>Pomoć države za didaktičku opremu vrtića</t>
  </si>
  <si>
    <t>R0376</t>
  </si>
  <si>
    <t>Pomoć županije za didaktičku opremu vrtića</t>
  </si>
  <si>
    <t>R0571</t>
  </si>
  <si>
    <t>32412</t>
  </si>
  <si>
    <t>Naknada ost.tš.osobama izvan radnog odnosa - VRTIĆ</t>
  </si>
  <si>
    <t>R0628</t>
  </si>
  <si>
    <t>Naknada ost.tš.osobama izvan radnog odnosa - DV</t>
  </si>
  <si>
    <t>R0667</t>
  </si>
  <si>
    <t>Ostala oprema za održavanje i zaštitu  - VRTIĆ (EU)</t>
  </si>
  <si>
    <t>6.5</t>
  </si>
  <si>
    <t>Prihod ostvaren od fizičkih osoba - PK</t>
  </si>
  <si>
    <t>R0752</t>
  </si>
  <si>
    <t>Sufinanciranje roditelja za nabavu didaktike - DV</t>
  </si>
  <si>
    <t>R0627</t>
  </si>
  <si>
    <t>Sredstva trgovačkih društava za sitni inventar - DV</t>
  </si>
  <si>
    <t>R0666</t>
  </si>
  <si>
    <t>Ostala oprema za održavanje i zaštitu - DV</t>
  </si>
  <si>
    <t>2. REBALANS</t>
  </si>
  <si>
    <t>P0025</t>
  </si>
  <si>
    <t>VIŠAK PRIHODA POSLOVANJA VRTIĆ</t>
  </si>
  <si>
    <t>Sufinanciranje Film i izrada fotografija - DV</t>
  </si>
  <si>
    <t>Glava</t>
  </si>
  <si>
    <t>Program</t>
  </si>
  <si>
    <t>Aktivnost</t>
  </si>
  <si>
    <t>Proračunski korisnik</t>
  </si>
  <si>
    <t>A200401</t>
  </si>
  <si>
    <t>PREDŠKOLSKI ODGOJ</t>
  </si>
  <si>
    <t>RASHODI ZA ZAPOSLENE PRORAČUNSKIH KORISNIKA</t>
  </si>
  <si>
    <t>PRORAČUNSKI KORISNICI (RASHODI I IZDACI)</t>
  </si>
  <si>
    <t>5.8.</t>
  </si>
  <si>
    <t>naknada ost.tš.osobama izvan radnog odnosa - DV</t>
  </si>
  <si>
    <t>A200402</t>
  </si>
  <si>
    <t>MATERIJALNI RASHODI PRORAČUNSKIH KORISNIKA</t>
  </si>
  <si>
    <t>A200403</t>
  </si>
  <si>
    <t>FINANCIJSKI RASHODI PRORAČUNSKIH KORISNIKA</t>
  </si>
  <si>
    <t>R0365</t>
  </si>
  <si>
    <t>Manjak prihoda poslovanja - DV</t>
  </si>
  <si>
    <t>A200404</t>
  </si>
  <si>
    <t>Oprema za grijanje, ventilaciju i hlađenje -DV</t>
  </si>
  <si>
    <t xml:space="preserve">Prihodi ostvareni od inozemnih vlada (EU) </t>
  </si>
  <si>
    <t>A200405</t>
  </si>
  <si>
    <t>NABAVA RAČUNALA I RAČUNALNE OPREME PRORAČUNSKIH KORISNIKA</t>
  </si>
  <si>
    <t>T200401</t>
  </si>
  <si>
    <t>UNAPREĐENJE PREDŠKOLSKOG ODGOJA</t>
  </si>
  <si>
    <t>RAČUN PRIHODA I RASHODA</t>
  </si>
  <si>
    <t>PLAN 2025.</t>
  </si>
  <si>
    <t>1. REBALANS</t>
  </si>
  <si>
    <t>RAZRED I NAZIV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</si>
  <si>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</si>
  <si>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</si>
  <si>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</si>
  <si>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</si>
  <si>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</si>
  <si>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</si>
  <si>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</si>
  <si>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</si>
  <si>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</si>
  <si>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</si>
  <si>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</si>
  <si>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</si>
  <si>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</si>
  <si>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</si>
  <si>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</si>
  <si>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</si>
  <si>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</si>
  <si>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5=4/2</t>
  </si>
  <si>
    <t>5=4/3</t>
  </si>
  <si>
    <t>A) SAŽETAK RAČUNA PRIHODA I RASHODA</t>
  </si>
  <si>
    <t>Račun / opis</t>
  </si>
  <si>
    <t>A. RAČUN PRIHODA I RASHODA</t>
  </si>
  <si>
    <t>6 Prihodi poslovanja</t>
  </si>
  <si>
    <t>-</t>
  </si>
  <si>
    <t>63 Pomoći iz inozemstva i od subjekata unutar općeg proračuna</t>
  </si>
  <si>
    <t>633 Pomoći proračunu i izvanproračunskim korisnicima iz drugih proračuna</t>
  </si>
  <si>
    <t>6331 Tekuće pomoći proračunu i izvanproračunskim korisnicima iz drugih proračuna</t>
  </si>
  <si>
    <t>64 Prihodi od imovine</t>
  </si>
  <si>
    <t>642 Prihodi od nefinancijske imovine</t>
  </si>
  <si>
    <t>6422 Prihodi od zakupa i iznajmljivanja imovine</t>
  </si>
  <si>
    <t>65 Prihodi od upravnih i administrativnih pristojbi, pristojbi po posebnim propisima i naknada</t>
  </si>
  <si>
    <t>652 Prihodi po posebnim propisima</t>
  </si>
  <si>
    <t>6526 Ostali nespomenuti prihodi</t>
  </si>
  <si>
    <t>6632 Kapitalne donacije</t>
  </si>
  <si>
    <t>67 Prihodi iz nadležnog proračuna i od HZZO-a na temelju ugovornij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</si>
  <si>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</si>
  <si>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</si>
  <si>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</si>
  <si>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</si>
  <si>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683 Ostali prihodi</t>
  </si>
  <si>
    <t>6831 Ostali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</si>
  <si>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</si>
  <si>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</si>
  <si>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</si>
  <si>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</si>
  <si>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</si>
  <si>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</si>
  <si>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</si>
  <si>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</si>
  <si>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</si>
  <si>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</si>
  <si>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</si>
  <si>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</si>
  <si>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</si>
  <si>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</si>
  <si>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</si>
  <si>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</si>
  <si>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</si>
  <si>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</si>
  <si>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</si>
  <si>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</si>
  <si>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</si>
  <si>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</si>
  <si>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</si>
  <si>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</si>
  <si>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</si>
  <si>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</si>
  <si>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</si>
  <si>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</si>
  <si>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</si>
  <si>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</si>
  <si>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</si>
  <si>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</si>
  <si>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</si>
  <si>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</si>
  <si>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</si>
  <si>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</si>
  <si>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</si>
  <si>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</si>
  <si>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</si>
  <si>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</si>
  <si>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</si>
  <si>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</si>
  <si>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</si>
  <si>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4=(3/1)</t>
  </si>
  <si>
    <t>5=(3/2)</t>
  </si>
  <si>
    <t>66 Prihodi od prodaje proizvoda i robe te pruženih usluga, prihodi od donacija</t>
  </si>
  <si>
    <t xml:space="preserve">663 Donacije od pravnih i fizičkih osoba izvan općeg proračuna te povrat donacija i kapitalnih pomoći </t>
  </si>
  <si>
    <t>92211 Višak prihoda poslovanja</t>
  </si>
  <si>
    <t>RASHODI PRORAČUNSKIH KORISNIKA ZA NEFINANCIJSKU IMOVINU</t>
  </si>
  <si>
    <t>DV MORSKA VILA NIN</t>
  </si>
  <si>
    <t>UL. FRANJE TUĐMANA 5</t>
  </si>
  <si>
    <t>23 23232 NIN</t>
  </si>
  <si>
    <t>Usluge telefona - DV</t>
  </si>
  <si>
    <t>Didaktička i ostala oprema - 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</si>
</sst>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#,##0.00_ ;\-#,##0.00\ "/>
  </numFmts>
  <fonts count="3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</font>
    <font>
      <b/>
      <sz val="11"/>
      <name val="Arial"/>
      <family val="2"/>
      <charset val="238"/>
    </font>
    <font>
      <sz val="9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none">
        <fgColor rgb="FFFFFF00"/>
        <bgColor rgb="FFFFFF00"/>
      </patternFill>
    </fill>
    <fill>
      <patternFill patternType="solid">
        <fgColor theme="0" tint="-0.499984740745262"/>
        <bgColor rgb="FF69696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rgb="FF696969"/>
      </patternFill>
    </fill>
    <fill>
      <patternFill patternType="solid">
        <fgColor theme="0" tint="-0.14999847407452621"/>
        <bgColor rgb="FF69696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5EB46"/>
        <bgColor rgb="FF696969"/>
      </patternFill>
    </fill>
    <fill>
      <patternFill patternType="solid">
        <fgColor theme="7" tint="0.39997558519241921"/>
        <bgColor rgb="FFFF82C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rgb="FF69696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/>
    <xf numFmtId="0" fontId="1" fillId="2" borderId="0"/>
  </cellStyleXfs>
  <cellXfs count="196">
    <xf numFmtId="0" fontId="0" fillId="0" borderId="0" xfId="0"/>
    <xf numFmtId="0" fontId="3" fillId="2" borderId="0" xfId="1" applyFont="1" applyAlignment="1">
      <alignment horizontal="center" vertical="center" wrapText="1"/>
    </xf>
    <xf numFmtId="0" fontId="5" fillId="0" borderId="0" xfId="0" applyFont="1"/>
    <xf numFmtId="0" fontId="6" fillId="2" borderId="0" xfId="1" applyFont="1" applyAlignment="1">
      <alignment horizontal="left" wrapText="1"/>
    </xf>
    <xf numFmtId="0" fontId="7" fillId="2" borderId="0" xfId="1" applyFont="1" applyAlignment="1">
      <alignment wrapText="1"/>
    </xf>
    <xf numFmtId="0" fontId="6" fillId="2" borderId="3" xfId="1" applyFont="1" applyBorder="1" applyAlignment="1">
      <alignment horizontal="center" vertical="center" wrapText="1"/>
    </xf>
    <xf numFmtId="0" fontId="8" fillId="2" borderId="3" xfId="1" applyFont="1" applyBorder="1" applyAlignment="1">
      <alignment horizontal="center" vertical="center"/>
    </xf>
    <xf numFmtId="0" fontId="6" fillId="2" borderId="0" xfId="1" applyFont="1" applyAlignment="1">
      <alignment horizontal="center" vertical="center" wrapText="1"/>
    </xf>
    <xf numFmtId="0" fontId="7" fillId="2" borderId="0" xfId="1" applyFont="1" applyAlignment="1">
      <alignment horizontal="center" vertical="center" wrapText="1"/>
    </xf>
    <xf numFmtId="0" fontId="11" fillId="2" borderId="0" xfId="1" applyFont="1"/>
    <xf numFmtId="0" fontId="6" fillId="2" borderId="0" xfId="1" quotePrefix="1" applyFont="1" applyAlignment="1">
      <alignment horizontal="center" vertical="center" wrapText="1"/>
    </xf>
    <xf numFmtId="0" fontId="4" fillId="2" borderId="0" xfId="1" applyFont="1" applyAlignment="1">
      <alignment wrapText="1"/>
    </xf>
    <xf numFmtId="0" fontId="10" fillId="0" borderId="0" xfId="0" applyFont="1"/>
    <xf numFmtId="0" fontId="12" fillId="0" borderId="0" xfId="0" applyFont="1"/>
    <xf numFmtId="10" fontId="5" fillId="0" borderId="0" xfId="0" applyNumberFormat="1" applyFont="1"/>
    <xf numFmtId="0" fontId="9" fillId="0" borderId="0" xfId="0" applyFont="1"/>
    <xf numFmtId="10" fontId="9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10" fontId="10" fillId="0" borderId="0" xfId="0" applyNumberFormat="1" applyFont="1"/>
    <xf numFmtId="10" fontId="9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15" fillId="0" borderId="0" xfId="0" applyFont="1"/>
    <xf numFmtId="10" fontId="15" fillId="0" borderId="0" xfId="0" applyNumberFormat="1" applyFont="1"/>
    <xf numFmtId="4" fontId="15" fillId="0" borderId="0" xfId="0" applyNumberFormat="1" applyFont="1" applyAlignment="1">
      <alignment horizontal="right"/>
    </xf>
    <xf numFmtId="4" fontId="15" fillId="0" borderId="0" xfId="0" applyNumberFormat="1" applyFont="1"/>
    <xf numFmtId="0" fontId="15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right" wrapText="1" readingOrder="1"/>
    </xf>
    <xf numFmtId="0" fontId="10" fillId="0" borderId="0" xfId="0" applyFont="1" applyAlignment="1">
      <alignment horizontal="right"/>
    </xf>
    <xf numFmtId="164" fontId="15" fillId="0" borderId="0" xfId="0" applyNumberFormat="1" applyFont="1" applyAlignment="1">
      <alignment horizontal="right" wrapText="1" readingOrder="1"/>
    </xf>
    <xf numFmtId="0" fontId="16" fillId="0" borderId="0" xfId="0" applyFont="1" applyAlignment="1">
      <alignment horizontal="right" wrapText="1" readingOrder="1"/>
    </xf>
    <xf numFmtId="164" fontId="16" fillId="0" borderId="0" xfId="0" applyNumberFormat="1" applyFont="1" applyAlignment="1">
      <alignment horizontal="right" wrapText="1" readingOrder="1"/>
    </xf>
    <xf numFmtId="165" fontId="10" fillId="0" borderId="0" xfId="0" applyNumberFormat="1" applyFont="1" applyAlignment="1">
      <alignment horizontal="right"/>
    </xf>
    <xf numFmtId="0" fontId="17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 readingOrder="1"/>
    </xf>
    <xf numFmtId="1" fontId="20" fillId="0" borderId="0" xfId="0" applyNumberFormat="1" applyFont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left" wrapText="1" readingOrder="1"/>
    </xf>
    <xf numFmtId="164" fontId="22" fillId="3" borderId="0" xfId="0" applyNumberFormat="1" applyFont="1" applyFill="1" applyAlignment="1">
      <alignment horizontal="right" wrapText="1" readingOrder="1"/>
    </xf>
    <xf numFmtId="10" fontId="22" fillId="3" borderId="0" xfId="0" applyNumberFormat="1" applyFont="1" applyFill="1" applyAlignment="1">
      <alignment horizontal="right" wrapText="1" readingOrder="1"/>
    </xf>
    <xf numFmtId="0" fontId="23" fillId="8" borderId="0" xfId="0" applyFont="1" applyFill="1" applyAlignment="1">
      <alignment horizontal="left" wrapText="1" readingOrder="1"/>
    </xf>
    <xf numFmtId="164" fontId="23" fillId="8" borderId="0" xfId="0" applyNumberFormat="1" applyFont="1" applyFill="1" applyAlignment="1">
      <alignment horizontal="right" wrapText="1" readingOrder="1"/>
    </xf>
    <xf numFmtId="10" fontId="23" fillId="8" borderId="0" xfId="0" applyNumberFormat="1" applyFont="1" applyFill="1" applyAlignment="1">
      <alignment horizontal="right" wrapText="1" readingOrder="1"/>
    </xf>
    <xf numFmtId="0" fontId="23" fillId="13" borderId="0" xfId="0" applyFont="1" applyFill="1" applyAlignment="1">
      <alignment horizontal="left" wrapText="1" readingOrder="1"/>
    </xf>
    <xf numFmtId="164" fontId="23" fillId="13" borderId="0" xfId="0" applyNumberFormat="1" applyFont="1" applyFill="1" applyAlignment="1">
      <alignment horizontal="right" wrapText="1" readingOrder="1"/>
    </xf>
    <xf numFmtId="10" fontId="23" fillId="13" borderId="0" xfId="0" applyNumberFormat="1" applyFont="1" applyFill="1" applyAlignment="1">
      <alignment horizontal="right" wrapText="1" readingOrder="1"/>
    </xf>
    <xf numFmtId="0" fontId="23" fillId="6" borderId="0" xfId="0" applyFont="1" applyFill="1" applyAlignment="1">
      <alignment horizontal="left" wrapText="1" readingOrder="1"/>
    </xf>
    <xf numFmtId="164" fontId="23" fillId="6" borderId="0" xfId="0" applyNumberFormat="1" applyFont="1" applyFill="1" applyAlignment="1">
      <alignment horizontal="right" wrapText="1" readingOrder="1"/>
    </xf>
    <xf numFmtId="10" fontId="23" fillId="6" borderId="0" xfId="0" applyNumberFormat="1" applyFont="1" applyFill="1" applyAlignment="1">
      <alignment horizontal="right" wrapText="1" readingOrder="1"/>
    </xf>
    <xf numFmtId="0" fontId="24" fillId="9" borderId="0" xfId="0" applyFont="1" applyFill="1" applyAlignment="1">
      <alignment horizontal="left" wrapText="1" readingOrder="1"/>
    </xf>
    <xf numFmtId="164" fontId="24" fillId="9" borderId="0" xfId="0" applyNumberFormat="1" applyFont="1" applyFill="1" applyAlignment="1">
      <alignment horizontal="right" wrapText="1" readingOrder="1"/>
    </xf>
    <xf numFmtId="10" fontId="24" fillId="9" borderId="0" xfId="0" applyNumberFormat="1" applyFont="1" applyFill="1" applyAlignment="1">
      <alignment horizontal="right" wrapText="1" readingOrder="1"/>
    </xf>
    <xf numFmtId="0" fontId="24" fillId="11" borderId="0" xfId="0" applyFont="1" applyFill="1" applyAlignment="1">
      <alignment horizontal="left" wrapText="1" readingOrder="1"/>
    </xf>
    <xf numFmtId="164" fontId="24" fillId="11" borderId="0" xfId="0" applyNumberFormat="1" applyFont="1" applyFill="1" applyAlignment="1">
      <alignment horizontal="right" wrapText="1" readingOrder="1"/>
    </xf>
    <xf numFmtId="10" fontId="24" fillId="11" borderId="0" xfId="0" applyNumberFormat="1" applyFont="1" applyFill="1" applyAlignment="1">
      <alignment horizontal="right" wrapText="1" readingOrder="1"/>
    </xf>
    <xf numFmtId="0" fontId="25" fillId="2" borderId="0" xfId="0" applyFont="1" applyFill="1" applyAlignment="1">
      <alignment horizontal="left" wrapText="1" readingOrder="1"/>
    </xf>
    <xf numFmtId="164" fontId="25" fillId="2" borderId="0" xfId="0" applyNumberFormat="1" applyFont="1" applyFill="1" applyAlignment="1">
      <alignment horizontal="right" wrapText="1" readingOrder="1"/>
    </xf>
    <xf numFmtId="10" fontId="26" fillId="0" borderId="0" xfId="0" applyNumberFormat="1" applyFont="1" applyAlignment="1">
      <alignment horizontal="right"/>
    </xf>
    <xf numFmtId="10" fontId="25" fillId="2" borderId="0" xfId="0" applyNumberFormat="1" applyFont="1" applyFill="1" applyAlignment="1">
      <alignment horizontal="right" wrapText="1" readingOrder="1"/>
    </xf>
    <xf numFmtId="0" fontId="23" fillId="5" borderId="0" xfId="0" applyFont="1" applyFill="1" applyAlignment="1">
      <alignment horizontal="left" wrapText="1" readingOrder="1"/>
    </xf>
    <xf numFmtId="164" fontId="23" fillId="5" borderId="0" xfId="0" applyNumberFormat="1" applyFont="1" applyFill="1" applyAlignment="1">
      <alignment horizontal="right" wrapText="1" readingOrder="1"/>
    </xf>
    <xf numFmtId="10" fontId="23" fillId="5" borderId="0" xfId="0" applyNumberFormat="1" applyFont="1" applyFill="1" applyAlignment="1">
      <alignment horizontal="right" wrapText="1" readingOrder="1"/>
    </xf>
    <xf numFmtId="0" fontId="25" fillId="0" borderId="0" xfId="0" applyFont="1" applyAlignment="1">
      <alignment horizontal="left" wrapText="1" readingOrder="1"/>
    </xf>
    <xf numFmtId="164" fontId="25" fillId="0" borderId="0" xfId="0" applyNumberFormat="1" applyFont="1" applyAlignment="1">
      <alignment horizontal="right" wrapText="1" readingOrder="1"/>
    </xf>
    <xf numFmtId="10" fontId="25" fillId="0" borderId="0" xfId="0" applyNumberFormat="1" applyFont="1" applyAlignment="1">
      <alignment horizontal="right" wrapText="1" readingOrder="1"/>
    </xf>
    <xf numFmtId="0" fontId="23" fillId="13" borderId="0" xfId="0" applyFont="1" applyFill="1" applyAlignment="1">
      <alignment vertical="center" wrapText="1" readingOrder="1"/>
    </xf>
    <xf numFmtId="164" fontId="26" fillId="2" borderId="0" xfId="0" applyNumberFormat="1" applyFont="1" applyFill="1" applyAlignment="1">
      <alignment horizontal="right" wrapText="1" readingOrder="1"/>
    </xf>
    <xf numFmtId="0" fontId="24" fillId="0" borderId="0" xfId="0" applyFont="1" applyAlignment="1">
      <alignment horizontal="left" wrapText="1" readingOrder="1"/>
    </xf>
    <xf numFmtId="0" fontId="20" fillId="0" borderId="0" xfId="0" applyFont="1" applyAlignment="1">
      <alignment horizontal="left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/>
    </xf>
    <xf numFmtId="0" fontId="23" fillId="3" borderId="0" xfId="0" applyFont="1" applyFill="1" applyAlignment="1">
      <alignment horizontal="left" wrapText="1" readingOrder="1"/>
    </xf>
    <xf numFmtId="164" fontId="23" fillId="3" borderId="0" xfId="0" applyNumberFormat="1" applyFont="1" applyFill="1" applyAlignment="1">
      <alignment horizontal="right" wrapText="1" readingOrder="1"/>
    </xf>
    <xf numFmtId="10" fontId="23" fillId="4" borderId="0" xfId="0" applyNumberFormat="1" applyFont="1" applyFill="1" applyAlignment="1">
      <alignment horizontal="right" wrapText="1" readingOrder="1"/>
    </xf>
    <xf numFmtId="10" fontId="23" fillId="4" borderId="0" xfId="0" applyNumberFormat="1" applyFont="1" applyFill="1" applyAlignment="1">
      <alignment horizontal="right"/>
    </xf>
    <xf numFmtId="10" fontId="23" fillId="10" borderId="0" xfId="0" applyNumberFormat="1" applyFont="1" applyFill="1" applyAlignment="1">
      <alignment horizontal="right" wrapText="1" readingOrder="1"/>
    </xf>
    <xf numFmtId="10" fontId="23" fillId="10" borderId="0" xfId="0" applyNumberFormat="1" applyFont="1" applyFill="1" applyAlignment="1">
      <alignment horizontal="right"/>
    </xf>
    <xf numFmtId="10" fontId="23" fillId="12" borderId="0" xfId="0" applyNumberFormat="1" applyFont="1" applyFill="1" applyAlignment="1">
      <alignment horizontal="right" wrapText="1" readingOrder="1"/>
    </xf>
    <xf numFmtId="10" fontId="23" fillId="12" borderId="0" xfId="0" applyNumberFormat="1" applyFont="1" applyFill="1" applyAlignment="1">
      <alignment horizontal="right"/>
    </xf>
    <xf numFmtId="10" fontId="26" fillId="0" borderId="0" xfId="0" applyNumberFormat="1" applyFont="1" applyAlignment="1">
      <alignment horizontal="right" wrapText="1" readingOrder="1"/>
    </xf>
    <xf numFmtId="10" fontId="26" fillId="12" borderId="0" xfId="0" applyNumberFormat="1" applyFont="1" applyFill="1" applyAlignment="1">
      <alignment horizontal="right" wrapText="1" readingOrder="1"/>
    </xf>
    <xf numFmtId="10" fontId="26" fillId="12" borderId="0" xfId="0" applyNumberFormat="1" applyFont="1" applyFill="1" applyAlignment="1">
      <alignment horizontal="right"/>
    </xf>
    <xf numFmtId="0" fontId="25" fillId="2" borderId="14" xfId="0" applyFont="1" applyFill="1" applyBorder="1" applyAlignment="1">
      <alignment horizontal="left" wrapText="1" readingOrder="1"/>
    </xf>
    <xf numFmtId="164" fontId="25" fillId="2" borderId="14" xfId="0" applyNumberFormat="1" applyFont="1" applyFill="1" applyBorder="1" applyAlignment="1">
      <alignment horizontal="right" wrapText="1" readingOrder="1"/>
    </xf>
    <xf numFmtId="10" fontId="26" fillId="0" borderId="14" xfId="0" applyNumberFormat="1" applyFont="1" applyBorder="1" applyAlignment="1">
      <alignment horizontal="right" wrapText="1" readingOrder="1"/>
    </xf>
    <xf numFmtId="10" fontId="26" fillId="0" borderId="14" xfId="0" applyNumberFormat="1" applyFont="1" applyBorder="1" applyAlignment="1">
      <alignment horizontal="right"/>
    </xf>
    <xf numFmtId="0" fontId="19" fillId="0" borderId="0" xfId="0" applyFont="1"/>
    <xf numFmtId="0" fontId="27" fillId="2" borderId="4" xfId="2" quotePrefix="1" applyFont="1" applyBorder="1" applyAlignment="1">
      <alignment horizontal="center" vertical="center" wrapText="1"/>
    </xf>
    <xf numFmtId="0" fontId="27" fillId="14" borderId="4" xfId="2" applyFont="1" applyFill="1" applyBorder="1" applyAlignment="1">
      <alignment horizontal="center" vertical="center" wrapText="1"/>
    </xf>
    <xf numFmtId="0" fontId="27" fillId="2" borderId="8" xfId="2" quotePrefix="1" applyFont="1" applyBorder="1" applyAlignment="1">
      <alignment horizontal="center" vertical="center" wrapText="1"/>
    </xf>
    <xf numFmtId="0" fontId="27" fillId="14" borderId="8" xfId="2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/>
    </xf>
    <xf numFmtId="3" fontId="28" fillId="15" borderId="5" xfId="1" applyNumberFormat="1" applyFont="1" applyFill="1" applyBorder="1" applyAlignment="1">
      <alignment horizontal="right"/>
    </xf>
    <xf numFmtId="10" fontId="23" fillId="15" borderId="5" xfId="0" applyNumberFormat="1" applyFont="1" applyFill="1" applyBorder="1"/>
    <xf numFmtId="3" fontId="28" fillId="2" borderId="4" xfId="1" applyNumberFormat="1" applyFont="1" applyBorder="1" applyAlignment="1">
      <alignment horizontal="right"/>
    </xf>
    <xf numFmtId="10" fontId="23" fillId="0" borderId="4" xfId="0" applyNumberFormat="1" applyFont="1" applyBorder="1"/>
    <xf numFmtId="0" fontId="23" fillId="15" borderId="6" xfId="1" applyFont="1" applyFill="1" applyBorder="1" applyAlignment="1">
      <alignment horizontal="left" vertical="center"/>
    </xf>
    <xf numFmtId="0" fontId="26" fillId="15" borderId="2" xfId="1" applyFont="1" applyFill="1" applyBorder="1" applyAlignment="1">
      <alignment vertical="center"/>
    </xf>
    <xf numFmtId="3" fontId="28" fillId="15" borderId="4" xfId="1" applyNumberFormat="1" applyFont="1" applyFill="1" applyBorder="1" applyAlignment="1">
      <alignment horizontal="right"/>
    </xf>
    <xf numFmtId="10" fontId="23" fillId="15" borderId="4" xfId="0" applyNumberFormat="1" applyFont="1" applyFill="1" applyBorder="1"/>
    <xf numFmtId="3" fontId="28" fillId="2" borderId="5" xfId="1" applyNumberFormat="1" applyFont="1" applyBorder="1" applyAlignment="1">
      <alignment horizontal="right"/>
    </xf>
    <xf numFmtId="10" fontId="23" fillId="0" borderId="5" xfId="0" applyNumberFormat="1" applyFont="1" applyBorder="1"/>
    <xf numFmtId="3" fontId="23" fillId="7" borderId="9" xfId="1" quotePrefix="1" applyNumberFormat="1" applyFont="1" applyFill="1" applyBorder="1" applyAlignment="1">
      <alignment horizontal="right"/>
    </xf>
    <xf numFmtId="3" fontId="23" fillId="15" borderId="6" xfId="1" quotePrefix="1" applyNumberFormat="1" applyFont="1" applyFill="1" applyBorder="1" applyAlignment="1">
      <alignment horizontal="right"/>
    </xf>
    <xf numFmtId="0" fontId="29" fillId="0" borderId="0" xfId="0" applyFont="1"/>
    <xf numFmtId="164" fontId="10" fillId="0" borderId="0" xfId="0" applyNumberFormat="1" applyFont="1" applyAlignment="1">
      <alignment horizontal="right"/>
    </xf>
    <xf numFmtId="0" fontId="26" fillId="2" borderId="0" xfId="0" applyFont="1" applyFill="1" applyAlignment="1">
      <alignment horizontal="left" wrapText="1" readingOrder="1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3" fillId="2" borderId="0" xfId="1" applyFont="1" applyAlignment="1">
      <alignment horizontal="center" vertical="center" wrapText="1"/>
    </xf>
    <xf numFmtId="0" fontId="23" fillId="15" borderId="6" xfId="1" quotePrefix="1" applyFont="1" applyFill="1" applyBorder="1" applyAlignment="1">
      <alignment horizontal="left" vertical="center" wrapText="1"/>
    </xf>
    <xf numFmtId="0" fontId="23" fillId="15" borderId="2" xfId="1" quotePrefix="1" applyFont="1" applyFill="1" applyBorder="1" applyAlignment="1">
      <alignment horizontal="left" vertical="center" wrapText="1"/>
    </xf>
    <xf numFmtId="0" fontId="23" fillId="15" borderId="7" xfId="1" quotePrefix="1" applyFont="1" applyFill="1" applyBorder="1" applyAlignment="1">
      <alignment horizontal="left" vertical="center" wrapText="1"/>
    </xf>
    <xf numFmtId="0" fontId="23" fillId="2" borderId="6" xfId="1" quotePrefix="1" applyFont="1" applyBorder="1" applyAlignment="1">
      <alignment horizontal="left" vertical="center"/>
    </xf>
    <xf numFmtId="0" fontId="23" fillId="2" borderId="2" xfId="1" quotePrefix="1" applyFont="1" applyBorder="1" applyAlignment="1">
      <alignment horizontal="left" vertical="center"/>
    </xf>
    <xf numFmtId="0" fontId="23" fillId="2" borderId="7" xfId="1" quotePrefix="1" applyFont="1" applyBorder="1" applyAlignment="1">
      <alignment horizontal="left" vertical="center"/>
    </xf>
    <xf numFmtId="0" fontId="23" fillId="2" borderId="9" xfId="1" quotePrefix="1" applyFont="1" applyBorder="1" applyAlignment="1">
      <alignment horizontal="left" vertical="center"/>
    </xf>
    <xf numFmtId="0" fontId="23" fillId="2" borderId="3" xfId="1" quotePrefix="1" applyFont="1" applyBorder="1" applyAlignment="1">
      <alignment horizontal="left" vertical="center"/>
    </xf>
    <xf numFmtId="0" fontId="23" fillId="2" borderId="10" xfId="1" quotePrefix="1" applyFont="1" applyBorder="1" applyAlignment="1">
      <alignment horizontal="left" vertical="center"/>
    </xf>
    <xf numFmtId="0" fontId="27" fillId="2" borderId="6" xfId="2" quotePrefix="1" applyFont="1" applyBorder="1" applyAlignment="1">
      <alignment horizontal="center" vertical="center" wrapText="1"/>
    </xf>
    <xf numFmtId="0" fontId="27" fillId="2" borderId="2" xfId="2" quotePrefix="1" applyFont="1" applyBorder="1" applyAlignment="1">
      <alignment horizontal="center" vertical="center" wrapText="1"/>
    </xf>
    <xf numFmtId="0" fontId="27" fillId="2" borderId="7" xfId="2" quotePrefix="1" applyFont="1" applyBorder="1" applyAlignment="1">
      <alignment horizontal="center" vertical="center" wrapText="1"/>
    </xf>
    <xf numFmtId="0" fontId="27" fillId="2" borderId="11" xfId="2" quotePrefix="1" applyFont="1" applyBorder="1" applyAlignment="1">
      <alignment horizontal="center" vertical="center" wrapText="1"/>
    </xf>
    <xf numFmtId="0" fontId="27" fillId="2" borderId="12" xfId="2" quotePrefix="1" applyFont="1" applyBorder="1" applyAlignment="1">
      <alignment horizontal="center" vertical="center" wrapText="1"/>
    </xf>
    <xf numFmtId="0" fontId="27" fillId="2" borderId="13" xfId="2" quotePrefix="1" applyFont="1" applyBorder="1" applyAlignment="1">
      <alignment horizontal="center" vertical="center" wrapText="1"/>
    </xf>
    <xf numFmtId="0" fontId="27" fillId="2" borderId="8" xfId="2" quotePrefix="1" applyFont="1" applyBorder="1" applyAlignment="1">
      <alignment horizontal="center" vertical="center" wrapText="1"/>
    </xf>
    <xf numFmtId="0" fontId="23" fillId="15" borderId="9" xfId="1" applyFont="1" applyFill="1" applyBorder="1" applyAlignment="1">
      <alignment horizontal="left" vertical="center" wrapText="1"/>
    </xf>
    <xf numFmtId="0" fontId="26" fillId="15" borderId="3" xfId="1" applyFont="1" applyFill="1" applyBorder="1" applyAlignment="1">
      <alignment vertical="center" wrapText="1"/>
    </xf>
    <xf numFmtId="0" fontId="26" fillId="15" borderId="3" xfId="1" applyFont="1" applyFill="1" applyBorder="1" applyAlignment="1">
      <alignment vertical="center"/>
    </xf>
    <xf numFmtId="0" fontId="23" fillId="2" borderId="6" xfId="1" applyFont="1" applyBorder="1" applyAlignment="1">
      <alignment horizontal="left" vertical="center" wrapText="1"/>
    </xf>
    <xf numFmtId="0" fontId="26" fillId="2" borderId="2" xfId="1" applyFont="1" applyBorder="1" applyAlignment="1">
      <alignment vertical="center" wrapText="1"/>
    </xf>
    <xf numFmtId="0" fontId="26" fillId="2" borderId="2" xfId="1" applyFont="1" applyBorder="1" applyAlignment="1">
      <alignment vertical="center"/>
    </xf>
    <xf numFmtId="0" fontId="23" fillId="7" borderId="9" xfId="1" applyFont="1" applyFill="1" applyBorder="1" applyAlignment="1">
      <alignment horizontal="left" vertical="center" wrapText="1"/>
    </xf>
    <xf numFmtId="0" fontId="23" fillId="7" borderId="3" xfId="1" applyFont="1" applyFill="1" applyBorder="1" applyAlignment="1">
      <alignment horizontal="left" vertical="center" wrapText="1"/>
    </xf>
    <xf numFmtId="0" fontId="23" fillId="7" borderId="10" xfId="1" applyFont="1" applyFill="1" applyBorder="1" applyAlignment="1">
      <alignment horizontal="left" vertical="center" wrapText="1"/>
    </xf>
    <xf numFmtId="0" fontId="26" fillId="15" borderId="2" xfId="1" applyFont="1" applyFill="1" applyBorder="1" applyAlignment="1">
      <alignment vertical="center" wrapText="1"/>
    </xf>
    <xf numFmtId="0" fontId="23" fillId="15" borderId="6" xfId="1" applyFont="1" applyFill="1" applyBorder="1" applyAlignment="1">
      <alignment horizontal="left" vertical="center" wrapText="1"/>
    </xf>
    <xf numFmtId="0" fontId="23" fillId="15" borderId="2" xfId="1" applyFont="1" applyFill="1" applyBorder="1" applyAlignment="1">
      <alignment horizontal="left" vertical="center" wrapText="1"/>
    </xf>
    <xf numFmtId="0" fontId="23" fillId="15" borderId="7" xfId="1" applyFont="1" applyFill="1" applyBorder="1" applyAlignment="1">
      <alignment horizontal="left" vertical="center" wrapText="1"/>
    </xf>
    <xf numFmtId="0" fontId="27" fillId="2" borderId="6" xfId="1" quotePrefix="1" applyFont="1" applyBorder="1" applyAlignment="1">
      <alignment horizontal="center" vertical="center" wrapText="1"/>
    </xf>
    <xf numFmtId="0" fontId="27" fillId="2" borderId="2" xfId="1" quotePrefix="1" applyFont="1" applyBorder="1" applyAlignment="1">
      <alignment horizontal="center" vertical="center" wrapText="1"/>
    </xf>
    <xf numFmtId="0" fontId="27" fillId="2" borderId="7" xfId="1" quotePrefix="1" applyFont="1" applyBorder="1" applyAlignment="1">
      <alignment horizontal="center" vertical="center" wrapText="1"/>
    </xf>
    <xf numFmtId="0" fontId="23" fillId="2" borderId="6" xfId="1" quotePrefix="1" applyFont="1" applyBorder="1" applyAlignment="1">
      <alignment horizontal="left" vertical="center" wrapText="1"/>
    </xf>
    <xf numFmtId="0" fontId="18" fillId="17" borderId="0" xfId="0" applyFont="1" applyFill="1" applyAlignment="1">
      <alignment horizontal="center"/>
    </xf>
    <xf numFmtId="0" fontId="12" fillId="0" borderId="0" xfId="0" applyFont="1"/>
    <xf numFmtId="1" fontId="18" fillId="17" borderId="0" xfId="0" applyNumberFormat="1" applyFont="1" applyFill="1" applyAlignment="1">
      <alignment horizontal="center"/>
    </xf>
    <xf numFmtId="1" fontId="12" fillId="0" borderId="0" xfId="0" applyNumberFormat="1" applyFont="1"/>
    <xf numFmtId="0" fontId="24" fillId="0" borderId="14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center"/>
    </xf>
    <xf numFmtId="10" fontId="18" fillId="16" borderId="0" xfId="0" applyNumberFormat="1" applyFont="1" applyFill="1" applyAlignment="1">
      <alignment horizontal="center"/>
    </xf>
    <xf numFmtId="0" fontId="18" fillId="16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16" borderId="0" xfId="0" applyFont="1" applyFill="1" applyAlignment="1">
      <alignment horizontal="center"/>
    </xf>
    <xf numFmtId="0" fontId="19" fillId="0" borderId="0" xfId="0" applyFont="1"/>
    <xf numFmtId="0" fontId="18" fillId="17" borderId="0" xfId="0" applyFont="1" applyFill="1" applyAlignment="1">
      <alignment horizontal="left" wrapText="1"/>
    </xf>
    <xf numFmtId="0" fontId="12" fillId="0" borderId="0" xfId="0" applyFont="1" applyAlignment="1">
      <alignment wrapText="1"/>
    </xf>
    <xf numFmtId="0" fontId="25" fillId="0" borderId="14" xfId="0" applyFont="1" applyBorder="1" applyAlignment="1">
      <alignment wrapText="1"/>
    </xf>
    <xf numFmtId="4" fontId="25" fillId="0" borderId="14" xfId="0" applyNumberFormat="1" applyFont="1" applyBorder="1" applyAlignment="1">
      <alignment horizontal="right"/>
    </xf>
    <xf numFmtId="0" fontId="25" fillId="0" borderId="14" xfId="0" applyFont="1" applyBorder="1"/>
    <xf numFmtId="10" fontId="26" fillId="0" borderId="14" xfId="0" applyNumberFormat="1" applyFont="1" applyBorder="1" applyAlignment="1">
      <alignment horizontal="right"/>
    </xf>
    <xf numFmtId="10" fontId="25" fillId="0" borderId="14" xfId="0" applyNumberFormat="1" applyFont="1" applyBorder="1"/>
    <xf numFmtId="4" fontId="2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wrapText="1"/>
    </xf>
    <xf numFmtId="10" fontId="26" fillId="0" borderId="0" xfId="0" applyNumberFormat="1" applyFont="1" applyAlignment="1">
      <alignment horizontal="right"/>
    </xf>
    <xf numFmtId="10" fontId="25" fillId="0" borderId="0" xfId="0" applyNumberFormat="1" applyFont="1"/>
    <xf numFmtId="10" fontId="23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horizontal="right"/>
    </xf>
    <xf numFmtId="10" fontId="26" fillId="0" borderId="0" xfId="0" applyNumberFormat="1" applyFont="1"/>
    <xf numFmtId="0" fontId="23" fillId="0" borderId="0" xfId="0" applyFont="1"/>
    <xf numFmtId="10" fontId="23" fillId="0" borderId="0" xfId="0" applyNumberFormat="1" applyFont="1"/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horizontal="right"/>
    </xf>
    <xf numFmtId="0" fontId="30" fillId="0" borderId="0" xfId="0" applyFont="1"/>
    <xf numFmtId="10" fontId="30" fillId="0" borderId="0" xfId="0" applyNumberFormat="1" applyFont="1" applyAlignment="1">
      <alignment horizontal="right"/>
    </xf>
    <xf numFmtId="10" fontId="30" fillId="0" borderId="0" xfId="0" applyNumberFormat="1" applyFont="1"/>
    <xf numFmtId="0" fontId="24" fillId="0" borderId="0" xfId="0" applyFont="1" applyAlignment="1">
      <alignment wrapText="1"/>
    </xf>
    <xf numFmtId="4" fontId="24" fillId="0" borderId="0" xfId="0" applyNumberFormat="1" applyFont="1" applyAlignment="1">
      <alignment horizontal="right"/>
    </xf>
    <xf numFmtId="0" fontId="24" fillId="0" borderId="0" xfId="0" applyFont="1"/>
    <xf numFmtId="4" fontId="23" fillId="2" borderId="0" xfId="0" applyNumberFormat="1" applyFont="1" applyFill="1" applyAlignment="1">
      <alignment horizontal="right"/>
    </xf>
    <xf numFmtId="0" fontId="25" fillId="2" borderId="0" xfId="0" applyFont="1" applyFill="1"/>
    <xf numFmtId="4" fontId="24" fillId="0" borderId="14" xfId="0" applyNumberFormat="1" applyFont="1" applyBorder="1" applyAlignment="1">
      <alignment horizontal="right"/>
    </xf>
    <xf numFmtId="10" fontId="23" fillId="0" borderId="14" xfId="0" applyNumberFormat="1" applyFont="1" applyBorder="1" applyAlignment="1">
      <alignment horizontal="right"/>
    </xf>
    <xf numFmtId="4" fontId="26" fillId="0" borderId="0" xfId="0" applyNumberFormat="1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16" fontId="17" fillId="0" borderId="2" xfId="0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no 2 2" xfId="2" xr:uid="{433D365D-9BD8-49F7-A431-EA1C0734BCF8}"/>
    <cellStyle name="Normalno 3" xfId="1" xr:uid="{C365F1D8-A03D-4C00-8FF2-CD30E101946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FF82C0"/>
      <rgbColor rgb="00FFFF00"/>
      <rgbColor rgb="000000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CCFF33"/>
      <color rgb="FF99FF33"/>
      <color rgb="FF35EB46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2123-9EB8-4A86-95B8-8351B3334105}">
  <sheetPr>
    <pageSetUpPr fitToPage="1"/>
  </sheetPr>
  <dimension ref="A1:J33"/>
  <sheetViews>
    <sheetView workbookViewId="0">
      <selection activeCell="M18" sqref="M17:M18"/>
    </sheetView>
  </sheetViews>
  <sheetFormatPr defaultColWidth="8.85546875" defaultRowHeight="14.25" x14ac:dyDescent="0.2"/>
  <cols>
    <col min="1" max="4" width="8.85546875" style="2"/>
    <col min="5" max="5" width="14.85546875" style="2" customWidth="1"/>
    <col min="6" max="6" width="12.42578125" style="2" customWidth="1"/>
    <col min="7" max="7" width="13.42578125" style="2" customWidth="1"/>
    <col min="8" max="8" width="11.140625" style="2" customWidth="1"/>
    <col min="9" max="16384" width="8.85546875" style="2"/>
  </cols>
  <sheetData>
    <row r="1" spans="1:10" ht="15" x14ac:dyDescent="0.25">
      <c r="A1" s="109" t="s">
        <v>472</v>
      </c>
    </row>
    <row r="2" spans="1:10" x14ac:dyDescent="0.2">
      <c r="A2" s="2" t="s">
        <v>473</v>
      </c>
    </row>
    <row r="3" spans="1:10" x14ac:dyDescent="0.2">
      <c r="A3" s="2" t="s">
        <v>474</v>
      </c>
    </row>
    <row r="6" spans="1:10" ht="15" customHeight="1" x14ac:dyDescent="0.2">
      <c r="A6" s="114" t="s">
        <v>401</v>
      </c>
      <c r="B6" s="114"/>
      <c r="C6" s="114"/>
      <c r="D6" s="114"/>
      <c r="E6" s="114"/>
      <c r="F6" s="114"/>
      <c r="G6" s="114"/>
      <c r="H6" s="114"/>
      <c r="I6" s="114"/>
      <c r="J6" s="114"/>
    </row>
    <row r="7" spans="1:10" ht="18" x14ac:dyDescent="0.25">
      <c r="A7" s="3"/>
      <c r="B7" s="4"/>
      <c r="C7" s="4"/>
      <c r="D7" s="4"/>
      <c r="E7" s="5"/>
      <c r="F7" s="6"/>
      <c r="G7" s="6"/>
      <c r="H7" s="6"/>
    </row>
    <row r="8" spans="1:10" x14ac:dyDescent="0.2">
      <c r="A8" s="124" t="s">
        <v>381</v>
      </c>
      <c r="B8" s="125"/>
      <c r="C8" s="125"/>
      <c r="D8" s="125"/>
      <c r="E8" s="125"/>
      <c r="F8" s="92" t="s">
        <v>379</v>
      </c>
      <c r="G8" s="92" t="s">
        <v>380</v>
      </c>
      <c r="H8" s="93" t="s">
        <v>351</v>
      </c>
      <c r="I8" s="112" t="s">
        <v>4</v>
      </c>
      <c r="J8" s="113"/>
    </row>
    <row r="9" spans="1:10" s="13" customFormat="1" ht="12" thickBot="1" x14ac:dyDescent="0.25">
      <c r="A9" s="130">
        <v>1</v>
      </c>
      <c r="B9" s="130"/>
      <c r="C9" s="130"/>
      <c r="D9" s="130"/>
      <c r="E9" s="130"/>
      <c r="F9" s="94">
        <v>2</v>
      </c>
      <c r="G9" s="94">
        <v>3</v>
      </c>
      <c r="H9" s="95">
        <v>4</v>
      </c>
      <c r="I9" s="96" t="s">
        <v>399</v>
      </c>
      <c r="J9" s="96" t="s">
        <v>400</v>
      </c>
    </row>
    <row r="10" spans="1:10" x14ac:dyDescent="0.2">
      <c r="A10" s="131" t="s">
        <v>382</v>
      </c>
      <c r="B10" s="132"/>
      <c r="C10" s="132"/>
      <c r="D10" s="132"/>
      <c r="E10" s="133"/>
      <c r="F10" s="97">
        <f>F11+F12</f>
        <v>811238</v>
      </c>
      <c r="G10" s="97">
        <f t="shared" ref="G10:H10" si="0">G11+G12</f>
        <v>815538</v>
      </c>
      <c r="H10" s="97">
        <f t="shared" si="0"/>
        <v>947408</v>
      </c>
      <c r="I10" s="98">
        <f>H10/F10</f>
        <v>1.1678545630258939</v>
      </c>
      <c r="J10" s="98">
        <f>H10/G10</f>
        <v>1.1616969411603137</v>
      </c>
    </row>
    <row r="11" spans="1:10" x14ac:dyDescent="0.2">
      <c r="A11" s="134" t="s">
        <v>383</v>
      </c>
      <c r="B11" s="135"/>
      <c r="C11" s="135"/>
      <c r="D11" s="135"/>
      <c r="E11" s="136"/>
      <c r="F11" s="99">
        <v>811238</v>
      </c>
      <c r="G11" s="99">
        <v>815538</v>
      </c>
      <c r="H11" s="99">
        <v>947408</v>
      </c>
      <c r="I11" s="100">
        <f t="shared" ref="I11:I16" si="1">H11/F11</f>
        <v>1.1678545630258939</v>
      </c>
      <c r="J11" s="100">
        <f t="shared" ref="J11:J16" si="2">H11/G11</f>
        <v>1.1616969411603137</v>
      </c>
    </row>
    <row r="12" spans="1:10" x14ac:dyDescent="0.2">
      <c r="A12" s="118" t="s">
        <v>384</v>
      </c>
      <c r="B12" s="136"/>
      <c r="C12" s="136"/>
      <c r="D12" s="136"/>
      <c r="E12" s="136"/>
      <c r="F12" s="99">
        <v>0</v>
      </c>
      <c r="G12" s="99">
        <v>0</v>
      </c>
      <c r="H12" s="99">
        <v>0</v>
      </c>
      <c r="I12" s="100">
        <v>0</v>
      </c>
      <c r="J12" s="100">
        <v>0</v>
      </c>
    </row>
    <row r="13" spans="1:10" x14ac:dyDescent="0.2">
      <c r="A13" s="101" t="s">
        <v>385</v>
      </c>
      <c r="B13" s="102"/>
      <c r="C13" s="102"/>
      <c r="D13" s="102"/>
      <c r="E13" s="102"/>
      <c r="F13" s="103">
        <f>F14+F15</f>
        <v>811270</v>
      </c>
      <c r="G13" s="103">
        <f t="shared" ref="G13:H13" si="3">G14+G15</f>
        <v>815570</v>
      </c>
      <c r="H13" s="103">
        <f t="shared" si="3"/>
        <v>947440</v>
      </c>
      <c r="I13" s="104">
        <f t="shared" si="1"/>
        <v>1.1678479421154486</v>
      </c>
      <c r="J13" s="104">
        <f t="shared" si="2"/>
        <v>1.1616905967605478</v>
      </c>
    </row>
    <row r="14" spans="1:10" x14ac:dyDescent="0.2">
      <c r="A14" s="147" t="s">
        <v>386</v>
      </c>
      <c r="B14" s="135"/>
      <c r="C14" s="135"/>
      <c r="D14" s="135"/>
      <c r="E14" s="135"/>
      <c r="F14" s="99">
        <v>800870</v>
      </c>
      <c r="G14" s="99">
        <v>805170</v>
      </c>
      <c r="H14" s="99">
        <v>944440</v>
      </c>
      <c r="I14" s="100">
        <f t="shared" si="1"/>
        <v>1.1792675465431344</v>
      </c>
      <c r="J14" s="100">
        <f t="shared" si="2"/>
        <v>1.1729696834208925</v>
      </c>
    </row>
    <row r="15" spans="1:10" x14ac:dyDescent="0.2">
      <c r="A15" s="118" t="s">
        <v>387</v>
      </c>
      <c r="B15" s="136"/>
      <c r="C15" s="136"/>
      <c r="D15" s="136"/>
      <c r="E15" s="136"/>
      <c r="F15" s="99">
        <v>10400</v>
      </c>
      <c r="G15" s="99">
        <v>10400</v>
      </c>
      <c r="H15" s="99">
        <v>3000</v>
      </c>
      <c r="I15" s="100">
        <f t="shared" si="1"/>
        <v>0.28846153846153844</v>
      </c>
      <c r="J15" s="100">
        <f t="shared" si="2"/>
        <v>0.28846153846153844</v>
      </c>
    </row>
    <row r="16" spans="1:10" x14ac:dyDescent="0.2">
      <c r="A16" s="115" t="s">
        <v>388</v>
      </c>
      <c r="B16" s="140"/>
      <c r="C16" s="140"/>
      <c r="D16" s="140"/>
      <c r="E16" s="140"/>
      <c r="F16" s="103">
        <f>F10-F13</f>
        <v>-32</v>
      </c>
      <c r="G16" s="103">
        <f t="shared" ref="G16:H16" si="4">G10-G13</f>
        <v>-32</v>
      </c>
      <c r="H16" s="103">
        <f t="shared" si="4"/>
        <v>-32</v>
      </c>
      <c r="I16" s="104">
        <f t="shared" si="1"/>
        <v>1</v>
      </c>
      <c r="J16" s="104">
        <f t="shared" si="2"/>
        <v>1</v>
      </c>
    </row>
    <row r="17" spans="1:10" ht="18" x14ac:dyDescent="0.2">
      <c r="A17" s="7"/>
      <c r="B17" s="8"/>
      <c r="C17" s="8"/>
      <c r="D17" s="8"/>
      <c r="E17" s="8"/>
      <c r="F17" s="8"/>
      <c r="G17" s="8"/>
      <c r="H17" s="9"/>
      <c r="I17" s="14"/>
      <c r="J17" s="14"/>
    </row>
    <row r="18" spans="1:10" ht="15.6" customHeight="1" x14ac:dyDescent="0.2">
      <c r="A18" s="114" t="s">
        <v>389</v>
      </c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ht="18" x14ac:dyDescent="0.2">
      <c r="A19" s="7"/>
      <c r="B19" s="8"/>
      <c r="C19" s="8"/>
      <c r="D19" s="8"/>
      <c r="E19" s="8"/>
      <c r="F19" s="8"/>
      <c r="G19" s="8"/>
      <c r="H19" s="9"/>
      <c r="I19" s="14"/>
      <c r="J19" s="14"/>
    </row>
    <row r="20" spans="1:10" x14ac:dyDescent="0.2">
      <c r="A20" s="124" t="s">
        <v>381</v>
      </c>
      <c r="B20" s="125"/>
      <c r="C20" s="125"/>
      <c r="D20" s="125"/>
      <c r="E20" s="126"/>
      <c r="F20" s="92" t="s">
        <v>379</v>
      </c>
      <c r="G20" s="92" t="s">
        <v>380</v>
      </c>
      <c r="H20" s="93" t="s">
        <v>351</v>
      </c>
      <c r="I20" s="112" t="s">
        <v>4</v>
      </c>
      <c r="J20" s="113"/>
    </row>
    <row r="21" spans="1:10" ht="15" thickBot="1" x14ac:dyDescent="0.25">
      <c r="A21" s="127">
        <v>1</v>
      </c>
      <c r="B21" s="128"/>
      <c r="C21" s="128"/>
      <c r="D21" s="128"/>
      <c r="E21" s="129"/>
      <c r="F21" s="94">
        <v>2</v>
      </c>
      <c r="G21" s="94">
        <v>3</v>
      </c>
      <c r="H21" s="95">
        <v>4</v>
      </c>
      <c r="I21" s="96" t="s">
        <v>399</v>
      </c>
      <c r="J21" s="96" t="s">
        <v>400</v>
      </c>
    </row>
    <row r="22" spans="1:10" x14ac:dyDescent="0.2">
      <c r="A22" s="121" t="s">
        <v>390</v>
      </c>
      <c r="B22" s="122"/>
      <c r="C22" s="122"/>
      <c r="D22" s="122"/>
      <c r="E22" s="123"/>
      <c r="F22" s="105">
        <v>0</v>
      </c>
      <c r="G22" s="105">
        <v>0</v>
      </c>
      <c r="H22" s="105">
        <v>0</v>
      </c>
      <c r="I22" s="106">
        <v>0</v>
      </c>
      <c r="J22" s="106">
        <v>0</v>
      </c>
    </row>
    <row r="23" spans="1:10" x14ac:dyDescent="0.2">
      <c r="A23" s="118" t="s">
        <v>391</v>
      </c>
      <c r="B23" s="119"/>
      <c r="C23" s="119"/>
      <c r="D23" s="119"/>
      <c r="E23" s="120"/>
      <c r="F23" s="99">
        <v>0</v>
      </c>
      <c r="G23" s="99">
        <v>0</v>
      </c>
      <c r="H23" s="99">
        <v>0</v>
      </c>
      <c r="I23" s="100">
        <v>0</v>
      </c>
      <c r="J23" s="100">
        <v>0</v>
      </c>
    </row>
    <row r="24" spans="1:10" x14ac:dyDescent="0.2">
      <c r="A24" s="115" t="s">
        <v>392</v>
      </c>
      <c r="B24" s="116"/>
      <c r="C24" s="116"/>
      <c r="D24" s="116"/>
      <c r="E24" s="117"/>
      <c r="F24" s="103">
        <f>F22-F23</f>
        <v>0</v>
      </c>
      <c r="G24" s="103">
        <f t="shared" ref="G24:H24" si="5">G22-G23</f>
        <v>0</v>
      </c>
      <c r="H24" s="103">
        <f t="shared" si="5"/>
        <v>0</v>
      </c>
      <c r="I24" s="104">
        <v>0</v>
      </c>
      <c r="J24" s="104">
        <v>0</v>
      </c>
    </row>
    <row r="25" spans="1:10" x14ac:dyDescent="0.2">
      <c r="A25" s="115" t="s">
        <v>393</v>
      </c>
      <c r="B25" s="116"/>
      <c r="C25" s="116"/>
      <c r="D25" s="116"/>
      <c r="E25" s="117"/>
      <c r="F25" s="103">
        <f>F16+F24</f>
        <v>-32</v>
      </c>
      <c r="G25" s="103">
        <f t="shared" ref="G25:H25" si="6">G16+G24</f>
        <v>-32</v>
      </c>
      <c r="H25" s="103">
        <f t="shared" si="6"/>
        <v>-32</v>
      </c>
      <c r="I25" s="104">
        <f t="shared" ref="I25" si="7">H25/F25</f>
        <v>1</v>
      </c>
      <c r="J25" s="104">
        <f t="shared" ref="J25" si="8">H25/G25</f>
        <v>1</v>
      </c>
    </row>
    <row r="26" spans="1:10" ht="18" x14ac:dyDescent="0.2">
      <c r="A26" s="10"/>
      <c r="B26" s="8"/>
      <c r="C26" s="8"/>
      <c r="D26" s="8"/>
      <c r="E26" s="8"/>
      <c r="F26" s="8"/>
      <c r="G26" s="8"/>
      <c r="H26" s="9"/>
      <c r="I26" s="14"/>
      <c r="J26" s="14"/>
    </row>
    <row r="27" spans="1:10" ht="15" customHeight="1" x14ac:dyDescent="0.2">
      <c r="A27" s="114" t="s">
        <v>394</v>
      </c>
      <c r="B27" s="114"/>
      <c r="C27" s="114"/>
      <c r="D27" s="114"/>
      <c r="E27" s="114"/>
      <c r="F27" s="114"/>
      <c r="G27" s="114"/>
      <c r="H27" s="114"/>
      <c r="I27" s="114"/>
      <c r="J27" s="114"/>
    </row>
    <row r="28" spans="1:10" ht="15.75" x14ac:dyDescent="0.2">
      <c r="A28" s="1"/>
      <c r="B28" s="11"/>
      <c r="C28" s="11"/>
      <c r="D28" s="11"/>
      <c r="E28" s="11"/>
      <c r="F28" s="11"/>
      <c r="G28" s="11"/>
      <c r="H28" s="11"/>
      <c r="I28" s="14"/>
      <c r="J28" s="14"/>
    </row>
    <row r="29" spans="1:10" x14ac:dyDescent="0.2">
      <c r="A29" s="144" t="s">
        <v>395</v>
      </c>
      <c r="B29" s="145"/>
      <c r="C29" s="145"/>
      <c r="D29" s="145"/>
      <c r="E29" s="146"/>
      <c r="F29" s="92" t="s">
        <v>379</v>
      </c>
      <c r="G29" s="92" t="s">
        <v>380</v>
      </c>
      <c r="H29" s="93" t="s">
        <v>351</v>
      </c>
      <c r="I29" s="112" t="s">
        <v>4</v>
      </c>
      <c r="J29" s="113"/>
    </row>
    <row r="30" spans="1:10" ht="15" thickBot="1" x14ac:dyDescent="0.25">
      <c r="A30" s="130">
        <v>1</v>
      </c>
      <c r="B30" s="130"/>
      <c r="C30" s="130"/>
      <c r="D30" s="130"/>
      <c r="E30" s="130"/>
      <c r="F30" s="94">
        <v>2</v>
      </c>
      <c r="G30" s="94">
        <v>3</v>
      </c>
      <c r="H30" s="95">
        <v>4</v>
      </c>
      <c r="I30" s="96" t="s">
        <v>399</v>
      </c>
      <c r="J30" s="96" t="s">
        <v>400</v>
      </c>
    </row>
    <row r="31" spans="1:10" ht="24" customHeight="1" x14ac:dyDescent="0.2">
      <c r="A31" s="137" t="s">
        <v>396</v>
      </c>
      <c r="B31" s="138"/>
      <c r="C31" s="138"/>
      <c r="D31" s="138"/>
      <c r="E31" s="139"/>
      <c r="F31" s="107">
        <v>32</v>
      </c>
      <c r="G31" s="107">
        <v>32</v>
      </c>
      <c r="H31" s="107">
        <v>32</v>
      </c>
      <c r="I31" s="98">
        <f>H31/F31</f>
        <v>1</v>
      </c>
      <c r="J31" s="98">
        <f>H31/G31</f>
        <v>1</v>
      </c>
    </row>
    <row r="32" spans="1:10" ht="16.5" customHeight="1" x14ac:dyDescent="0.2">
      <c r="A32" s="115" t="s">
        <v>397</v>
      </c>
      <c r="B32" s="140"/>
      <c r="C32" s="140"/>
      <c r="D32" s="140"/>
      <c r="E32" s="140"/>
      <c r="F32" s="108">
        <v>32</v>
      </c>
      <c r="G32" s="108">
        <v>32</v>
      </c>
      <c r="H32" s="108">
        <v>32</v>
      </c>
      <c r="I32" s="104">
        <v>0</v>
      </c>
      <c r="J32" s="104">
        <v>0</v>
      </c>
    </row>
    <row r="33" spans="1:10" ht="22.5" customHeight="1" x14ac:dyDescent="0.2">
      <c r="A33" s="141" t="s">
        <v>398</v>
      </c>
      <c r="B33" s="142"/>
      <c r="C33" s="142"/>
      <c r="D33" s="142"/>
      <c r="E33" s="143"/>
      <c r="F33" s="108">
        <f>F16+F24+F31-F32</f>
        <v>-32</v>
      </c>
      <c r="G33" s="108">
        <f>G16+G24+G31-G32</f>
        <v>-32</v>
      </c>
      <c r="H33" s="108">
        <f>H16+H24+H31-H32</f>
        <v>-32</v>
      </c>
      <c r="I33" s="104">
        <v>0</v>
      </c>
      <c r="J33" s="104">
        <v>0</v>
      </c>
    </row>
  </sheetData>
  <mergeCells count="25">
    <mergeCell ref="A31:E31"/>
    <mergeCell ref="A32:E32"/>
    <mergeCell ref="A33:E33"/>
    <mergeCell ref="A29:E29"/>
    <mergeCell ref="A12:E12"/>
    <mergeCell ref="A14:E14"/>
    <mergeCell ref="A15:E15"/>
    <mergeCell ref="A16:E16"/>
    <mergeCell ref="A30:E30"/>
    <mergeCell ref="I8:J8"/>
    <mergeCell ref="I20:J20"/>
    <mergeCell ref="I29:J29"/>
    <mergeCell ref="A6:J6"/>
    <mergeCell ref="A18:J18"/>
    <mergeCell ref="A27:J27"/>
    <mergeCell ref="A25:E25"/>
    <mergeCell ref="A24:E24"/>
    <mergeCell ref="A23:E23"/>
    <mergeCell ref="A22:E22"/>
    <mergeCell ref="A20:E20"/>
    <mergeCell ref="A21:E21"/>
    <mergeCell ref="A8:E8"/>
    <mergeCell ref="A9:E9"/>
    <mergeCell ref="A10:E10"/>
    <mergeCell ref="A11:E11"/>
  </mergeCells>
  <phoneticPr fontId="2" type="noConversion"/>
  <pageMargins left="0.7" right="0.7" top="0.75" bottom="0.75" header="0.3" footer="0.3"/>
  <pageSetup paperSize="9" scale="81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6040-FFE6-479E-A4E0-33666BC38A6E}">
  <sheetPr>
    <pageSetUpPr fitToPage="1"/>
  </sheetPr>
  <dimension ref="A1:U80"/>
  <sheetViews>
    <sheetView topLeftCell="A3" workbookViewId="0">
      <selection activeCell="K26" sqref="K26:L26"/>
    </sheetView>
  </sheetViews>
  <sheetFormatPr defaultRowHeight="14.25" x14ac:dyDescent="0.2"/>
  <cols>
    <col min="1" max="6" width="9" style="26" customWidth="1"/>
    <col min="7" max="7" width="3" style="22" customWidth="1"/>
    <col min="8" max="8" width="7.140625" style="22" customWidth="1"/>
    <col min="9" max="9" width="1.7109375" style="22" customWidth="1"/>
    <col min="10" max="10" width="8" style="22" customWidth="1"/>
    <col min="11" max="11" width="3.5703125" style="22" customWidth="1"/>
    <col min="12" max="12" width="7.28515625" style="22" customWidth="1"/>
    <col min="13" max="13" width="5.42578125" style="23" customWidth="1"/>
    <col min="14" max="14" width="3.28515625" style="23" customWidth="1"/>
    <col min="15" max="15" width="4.85546875" style="23" customWidth="1"/>
    <col min="16" max="16" width="3.85546875" style="23" customWidth="1"/>
    <col min="17" max="17" width="5.28515625" style="20" customWidth="1"/>
    <col min="18" max="253" width="8.85546875" style="20"/>
    <col min="254" max="254" width="10.140625" style="20" customWidth="1"/>
    <col min="255" max="255" width="2.7109375" style="20" customWidth="1"/>
    <col min="256" max="256" width="0" style="20" hidden="1" customWidth="1"/>
    <col min="257" max="257" width="7.7109375" style="20" customWidth="1"/>
    <col min="258" max="261" width="0" style="20" hidden="1" customWidth="1"/>
    <col min="262" max="262" width="43.7109375" style="20" customWidth="1"/>
    <col min="263" max="263" width="8.85546875" style="20"/>
    <col min="264" max="264" width="7.140625" style="20" customWidth="1"/>
    <col min="265" max="265" width="5.28515625" style="20" customWidth="1"/>
    <col min="266" max="266" width="12.28515625" style="20" customWidth="1"/>
    <col min="267" max="267" width="7.140625" style="20" customWidth="1"/>
    <col min="268" max="269" width="8.85546875" style="20"/>
    <col min="270" max="270" width="4.7109375" style="20" customWidth="1"/>
    <col min="271" max="271" width="6.7109375" style="20" customWidth="1"/>
    <col min="272" max="273" width="5.28515625" style="20" customWidth="1"/>
    <col min="274" max="509" width="8.85546875" style="20"/>
    <col min="510" max="510" width="10.140625" style="20" customWidth="1"/>
    <col min="511" max="511" width="2.7109375" style="20" customWidth="1"/>
    <col min="512" max="512" width="0" style="20" hidden="1" customWidth="1"/>
    <col min="513" max="513" width="7.7109375" style="20" customWidth="1"/>
    <col min="514" max="517" width="0" style="20" hidden="1" customWidth="1"/>
    <col min="518" max="518" width="43.7109375" style="20" customWidth="1"/>
    <col min="519" max="519" width="8.85546875" style="20"/>
    <col min="520" max="520" width="7.140625" style="20" customWidth="1"/>
    <col min="521" max="521" width="5.28515625" style="20" customWidth="1"/>
    <col min="522" max="522" width="12.28515625" style="20" customWidth="1"/>
    <col min="523" max="523" width="7.140625" style="20" customWidth="1"/>
    <col min="524" max="525" width="8.85546875" style="20"/>
    <col min="526" max="526" width="4.7109375" style="20" customWidth="1"/>
    <col min="527" max="527" width="6.7109375" style="20" customWidth="1"/>
    <col min="528" max="529" width="5.28515625" style="20" customWidth="1"/>
    <col min="530" max="765" width="8.85546875" style="20"/>
    <col min="766" max="766" width="10.140625" style="20" customWidth="1"/>
    <col min="767" max="767" width="2.7109375" style="20" customWidth="1"/>
    <col min="768" max="768" width="0" style="20" hidden="1" customWidth="1"/>
    <col min="769" max="769" width="7.7109375" style="20" customWidth="1"/>
    <col min="770" max="773" width="0" style="20" hidden="1" customWidth="1"/>
    <col min="774" max="774" width="43.7109375" style="20" customWidth="1"/>
    <col min="775" max="775" width="8.85546875" style="20"/>
    <col min="776" max="776" width="7.140625" style="20" customWidth="1"/>
    <col min="777" max="777" width="5.28515625" style="20" customWidth="1"/>
    <col min="778" max="778" width="12.28515625" style="20" customWidth="1"/>
    <col min="779" max="779" width="7.140625" style="20" customWidth="1"/>
    <col min="780" max="781" width="8.85546875" style="20"/>
    <col min="782" max="782" width="4.7109375" style="20" customWidth="1"/>
    <col min="783" max="783" width="6.7109375" style="20" customWidth="1"/>
    <col min="784" max="785" width="5.28515625" style="20" customWidth="1"/>
    <col min="786" max="1021" width="8.85546875" style="20"/>
    <col min="1022" max="1022" width="10.140625" style="20" customWidth="1"/>
    <col min="1023" max="1023" width="2.7109375" style="20" customWidth="1"/>
    <col min="1024" max="1024" width="0" style="20" hidden="1" customWidth="1"/>
    <col min="1025" max="1025" width="7.7109375" style="20" customWidth="1"/>
    <col min="1026" max="1029" width="0" style="20" hidden="1" customWidth="1"/>
    <col min="1030" max="1030" width="43.7109375" style="20" customWidth="1"/>
    <col min="1031" max="1031" width="8.85546875" style="20"/>
    <col min="1032" max="1032" width="7.140625" style="20" customWidth="1"/>
    <col min="1033" max="1033" width="5.28515625" style="20" customWidth="1"/>
    <col min="1034" max="1034" width="12.28515625" style="20" customWidth="1"/>
    <col min="1035" max="1035" width="7.140625" style="20" customWidth="1"/>
    <col min="1036" max="1037" width="8.85546875" style="20"/>
    <col min="1038" max="1038" width="4.7109375" style="20" customWidth="1"/>
    <col min="1039" max="1039" width="6.7109375" style="20" customWidth="1"/>
    <col min="1040" max="1041" width="5.28515625" style="20" customWidth="1"/>
    <col min="1042" max="1277" width="8.85546875" style="20"/>
    <col min="1278" max="1278" width="10.140625" style="20" customWidth="1"/>
    <col min="1279" max="1279" width="2.7109375" style="20" customWidth="1"/>
    <col min="1280" max="1280" width="0" style="20" hidden="1" customWidth="1"/>
    <col min="1281" max="1281" width="7.7109375" style="20" customWidth="1"/>
    <col min="1282" max="1285" width="0" style="20" hidden="1" customWidth="1"/>
    <col min="1286" max="1286" width="43.7109375" style="20" customWidth="1"/>
    <col min="1287" max="1287" width="8.85546875" style="20"/>
    <col min="1288" max="1288" width="7.140625" style="20" customWidth="1"/>
    <col min="1289" max="1289" width="5.28515625" style="20" customWidth="1"/>
    <col min="1290" max="1290" width="12.28515625" style="20" customWidth="1"/>
    <col min="1291" max="1291" width="7.140625" style="20" customWidth="1"/>
    <col min="1292" max="1293" width="8.85546875" style="20"/>
    <col min="1294" max="1294" width="4.7109375" style="20" customWidth="1"/>
    <col min="1295" max="1295" width="6.7109375" style="20" customWidth="1"/>
    <col min="1296" max="1297" width="5.28515625" style="20" customWidth="1"/>
    <col min="1298" max="1533" width="8.85546875" style="20"/>
    <col min="1534" max="1534" width="10.140625" style="20" customWidth="1"/>
    <col min="1535" max="1535" width="2.7109375" style="20" customWidth="1"/>
    <col min="1536" max="1536" width="0" style="20" hidden="1" customWidth="1"/>
    <col min="1537" max="1537" width="7.7109375" style="20" customWidth="1"/>
    <col min="1538" max="1541" width="0" style="20" hidden="1" customWidth="1"/>
    <col min="1542" max="1542" width="43.7109375" style="20" customWidth="1"/>
    <col min="1543" max="1543" width="8.85546875" style="20"/>
    <col min="1544" max="1544" width="7.140625" style="20" customWidth="1"/>
    <col min="1545" max="1545" width="5.28515625" style="20" customWidth="1"/>
    <col min="1546" max="1546" width="12.28515625" style="20" customWidth="1"/>
    <col min="1547" max="1547" width="7.140625" style="20" customWidth="1"/>
    <col min="1548" max="1549" width="8.85546875" style="20"/>
    <col min="1550" max="1550" width="4.7109375" style="20" customWidth="1"/>
    <col min="1551" max="1551" width="6.7109375" style="20" customWidth="1"/>
    <col min="1552" max="1553" width="5.28515625" style="20" customWidth="1"/>
    <col min="1554" max="1789" width="8.85546875" style="20"/>
    <col min="1790" max="1790" width="10.140625" style="20" customWidth="1"/>
    <col min="1791" max="1791" width="2.7109375" style="20" customWidth="1"/>
    <col min="1792" max="1792" width="0" style="20" hidden="1" customWidth="1"/>
    <col min="1793" max="1793" width="7.7109375" style="20" customWidth="1"/>
    <col min="1794" max="1797" width="0" style="20" hidden="1" customWidth="1"/>
    <col min="1798" max="1798" width="43.7109375" style="20" customWidth="1"/>
    <col min="1799" max="1799" width="8.85546875" style="20"/>
    <col min="1800" max="1800" width="7.140625" style="20" customWidth="1"/>
    <col min="1801" max="1801" width="5.28515625" style="20" customWidth="1"/>
    <col min="1802" max="1802" width="12.28515625" style="20" customWidth="1"/>
    <col min="1803" max="1803" width="7.140625" style="20" customWidth="1"/>
    <col min="1804" max="1805" width="8.85546875" style="20"/>
    <col min="1806" max="1806" width="4.7109375" style="20" customWidth="1"/>
    <col min="1807" max="1807" width="6.7109375" style="20" customWidth="1"/>
    <col min="1808" max="1809" width="5.28515625" style="20" customWidth="1"/>
    <col min="1810" max="2045" width="8.85546875" style="20"/>
    <col min="2046" max="2046" width="10.140625" style="20" customWidth="1"/>
    <col min="2047" max="2047" width="2.7109375" style="20" customWidth="1"/>
    <col min="2048" max="2048" width="0" style="20" hidden="1" customWidth="1"/>
    <col min="2049" max="2049" width="7.7109375" style="20" customWidth="1"/>
    <col min="2050" max="2053" width="0" style="20" hidden="1" customWidth="1"/>
    <col min="2054" max="2054" width="43.7109375" style="20" customWidth="1"/>
    <col min="2055" max="2055" width="8.85546875" style="20"/>
    <col min="2056" max="2056" width="7.140625" style="20" customWidth="1"/>
    <col min="2057" max="2057" width="5.28515625" style="20" customWidth="1"/>
    <col min="2058" max="2058" width="12.28515625" style="20" customWidth="1"/>
    <col min="2059" max="2059" width="7.140625" style="20" customWidth="1"/>
    <col min="2060" max="2061" width="8.85546875" style="20"/>
    <col min="2062" max="2062" width="4.7109375" style="20" customWidth="1"/>
    <col min="2063" max="2063" width="6.7109375" style="20" customWidth="1"/>
    <col min="2064" max="2065" width="5.28515625" style="20" customWidth="1"/>
    <col min="2066" max="2301" width="8.85546875" style="20"/>
    <col min="2302" max="2302" width="10.140625" style="20" customWidth="1"/>
    <col min="2303" max="2303" width="2.7109375" style="20" customWidth="1"/>
    <col min="2304" max="2304" width="0" style="20" hidden="1" customWidth="1"/>
    <col min="2305" max="2305" width="7.7109375" style="20" customWidth="1"/>
    <col min="2306" max="2309" width="0" style="20" hidden="1" customWidth="1"/>
    <col min="2310" max="2310" width="43.7109375" style="20" customWidth="1"/>
    <col min="2311" max="2311" width="8.85546875" style="20"/>
    <col min="2312" max="2312" width="7.140625" style="20" customWidth="1"/>
    <col min="2313" max="2313" width="5.28515625" style="20" customWidth="1"/>
    <col min="2314" max="2314" width="12.28515625" style="20" customWidth="1"/>
    <col min="2315" max="2315" width="7.140625" style="20" customWidth="1"/>
    <col min="2316" max="2317" width="8.85546875" style="20"/>
    <col min="2318" max="2318" width="4.7109375" style="20" customWidth="1"/>
    <col min="2319" max="2319" width="6.7109375" style="20" customWidth="1"/>
    <col min="2320" max="2321" width="5.28515625" style="20" customWidth="1"/>
    <col min="2322" max="2557" width="8.85546875" style="20"/>
    <col min="2558" max="2558" width="10.140625" style="20" customWidth="1"/>
    <col min="2559" max="2559" width="2.7109375" style="20" customWidth="1"/>
    <col min="2560" max="2560" width="0" style="20" hidden="1" customWidth="1"/>
    <col min="2561" max="2561" width="7.7109375" style="20" customWidth="1"/>
    <col min="2562" max="2565" width="0" style="20" hidden="1" customWidth="1"/>
    <col min="2566" max="2566" width="43.7109375" style="20" customWidth="1"/>
    <col min="2567" max="2567" width="8.85546875" style="20"/>
    <col min="2568" max="2568" width="7.140625" style="20" customWidth="1"/>
    <col min="2569" max="2569" width="5.28515625" style="20" customWidth="1"/>
    <col min="2570" max="2570" width="12.28515625" style="20" customWidth="1"/>
    <col min="2571" max="2571" width="7.140625" style="20" customWidth="1"/>
    <col min="2572" max="2573" width="8.85546875" style="20"/>
    <col min="2574" max="2574" width="4.7109375" style="20" customWidth="1"/>
    <col min="2575" max="2575" width="6.7109375" style="20" customWidth="1"/>
    <col min="2576" max="2577" width="5.28515625" style="20" customWidth="1"/>
    <col min="2578" max="2813" width="8.85546875" style="20"/>
    <col min="2814" max="2814" width="10.140625" style="20" customWidth="1"/>
    <col min="2815" max="2815" width="2.7109375" style="20" customWidth="1"/>
    <col min="2816" max="2816" width="0" style="20" hidden="1" customWidth="1"/>
    <col min="2817" max="2817" width="7.7109375" style="20" customWidth="1"/>
    <col min="2818" max="2821" width="0" style="20" hidden="1" customWidth="1"/>
    <col min="2822" max="2822" width="43.7109375" style="20" customWidth="1"/>
    <col min="2823" max="2823" width="8.85546875" style="20"/>
    <col min="2824" max="2824" width="7.140625" style="20" customWidth="1"/>
    <col min="2825" max="2825" width="5.28515625" style="20" customWidth="1"/>
    <col min="2826" max="2826" width="12.28515625" style="20" customWidth="1"/>
    <col min="2827" max="2827" width="7.140625" style="20" customWidth="1"/>
    <col min="2828" max="2829" width="8.85546875" style="20"/>
    <col min="2830" max="2830" width="4.7109375" style="20" customWidth="1"/>
    <col min="2831" max="2831" width="6.7109375" style="20" customWidth="1"/>
    <col min="2832" max="2833" width="5.28515625" style="20" customWidth="1"/>
    <col min="2834" max="3069" width="8.85546875" style="20"/>
    <col min="3070" max="3070" width="10.140625" style="20" customWidth="1"/>
    <col min="3071" max="3071" width="2.7109375" style="20" customWidth="1"/>
    <col min="3072" max="3072" width="0" style="20" hidden="1" customWidth="1"/>
    <col min="3073" max="3073" width="7.7109375" style="20" customWidth="1"/>
    <col min="3074" max="3077" width="0" style="20" hidden="1" customWidth="1"/>
    <col min="3078" max="3078" width="43.7109375" style="20" customWidth="1"/>
    <col min="3079" max="3079" width="8.85546875" style="20"/>
    <col min="3080" max="3080" width="7.140625" style="20" customWidth="1"/>
    <col min="3081" max="3081" width="5.28515625" style="20" customWidth="1"/>
    <col min="3082" max="3082" width="12.28515625" style="20" customWidth="1"/>
    <col min="3083" max="3083" width="7.140625" style="20" customWidth="1"/>
    <col min="3084" max="3085" width="8.85546875" style="20"/>
    <col min="3086" max="3086" width="4.7109375" style="20" customWidth="1"/>
    <col min="3087" max="3087" width="6.7109375" style="20" customWidth="1"/>
    <col min="3088" max="3089" width="5.28515625" style="20" customWidth="1"/>
    <col min="3090" max="3325" width="8.85546875" style="20"/>
    <col min="3326" max="3326" width="10.140625" style="20" customWidth="1"/>
    <col min="3327" max="3327" width="2.7109375" style="20" customWidth="1"/>
    <col min="3328" max="3328" width="0" style="20" hidden="1" customWidth="1"/>
    <col min="3329" max="3329" width="7.7109375" style="20" customWidth="1"/>
    <col min="3330" max="3333" width="0" style="20" hidden="1" customWidth="1"/>
    <col min="3334" max="3334" width="43.7109375" style="20" customWidth="1"/>
    <col min="3335" max="3335" width="8.85546875" style="20"/>
    <col min="3336" max="3336" width="7.140625" style="20" customWidth="1"/>
    <col min="3337" max="3337" width="5.28515625" style="20" customWidth="1"/>
    <col min="3338" max="3338" width="12.28515625" style="20" customWidth="1"/>
    <col min="3339" max="3339" width="7.140625" style="20" customWidth="1"/>
    <col min="3340" max="3341" width="8.85546875" style="20"/>
    <col min="3342" max="3342" width="4.7109375" style="20" customWidth="1"/>
    <col min="3343" max="3343" width="6.7109375" style="20" customWidth="1"/>
    <col min="3344" max="3345" width="5.28515625" style="20" customWidth="1"/>
    <col min="3346" max="3581" width="8.85546875" style="20"/>
    <col min="3582" max="3582" width="10.140625" style="20" customWidth="1"/>
    <col min="3583" max="3583" width="2.7109375" style="20" customWidth="1"/>
    <col min="3584" max="3584" width="0" style="20" hidden="1" customWidth="1"/>
    <col min="3585" max="3585" width="7.7109375" style="20" customWidth="1"/>
    <col min="3586" max="3589" width="0" style="20" hidden="1" customWidth="1"/>
    <col min="3590" max="3590" width="43.7109375" style="20" customWidth="1"/>
    <col min="3591" max="3591" width="8.85546875" style="20"/>
    <col min="3592" max="3592" width="7.140625" style="20" customWidth="1"/>
    <col min="3593" max="3593" width="5.28515625" style="20" customWidth="1"/>
    <col min="3594" max="3594" width="12.28515625" style="20" customWidth="1"/>
    <col min="3595" max="3595" width="7.140625" style="20" customWidth="1"/>
    <col min="3596" max="3597" width="8.85546875" style="20"/>
    <col min="3598" max="3598" width="4.7109375" style="20" customWidth="1"/>
    <col min="3599" max="3599" width="6.7109375" style="20" customWidth="1"/>
    <col min="3600" max="3601" width="5.28515625" style="20" customWidth="1"/>
    <col min="3602" max="3837" width="8.85546875" style="20"/>
    <col min="3838" max="3838" width="10.140625" style="20" customWidth="1"/>
    <col min="3839" max="3839" width="2.7109375" style="20" customWidth="1"/>
    <col min="3840" max="3840" width="0" style="20" hidden="1" customWidth="1"/>
    <col min="3841" max="3841" width="7.7109375" style="20" customWidth="1"/>
    <col min="3842" max="3845" width="0" style="20" hidden="1" customWidth="1"/>
    <col min="3846" max="3846" width="43.7109375" style="20" customWidth="1"/>
    <col min="3847" max="3847" width="8.85546875" style="20"/>
    <col min="3848" max="3848" width="7.140625" style="20" customWidth="1"/>
    <col min="3849" max="3849" width="5.28515625" style="20" customWidth="1"/>
    <col min="3850" max="3850" width="12.28515625" style="20" customWidth="1"/>
    <col min="3851" max="3851" width="7.140625" style="20" customWidth="1"/>
    <col min="3852" max="3853" width="8.85546875" style="20"/>
    <col min="3854" max="3854" width="4.7109375" style="20" customWidth="1"/>
    <col min="3855" max="3855" width="6.7109375" style="20" customWidth="1"/>
    <col min="3856" max="3857" width="5.28515625" style="20" customWidth="1"/>
    <col min="3858" max="4093" width="8.85546875" style="20"/>
    <col min="4094" max="4094" width="10.140625" style="20" customWidth="1"/>
    <col min="4095" max="4095" width="2.7109375" style="20" customWidth="1"/>
    <col min="4096" max="4096" width="0" style="20" hidden="1" customWidth="1"/>
    <col min="4097" max="4097" width="7.7109375" style="20" customWidth="1"/>
    <col min="4098" max="4101" width="0" style="20" hidden="1" customWidth="1"/>
    <col min="4102" max="4102" width="43.7109375" style="20" customWidth="1"/>
    <col min="4103" max="4103" width="8.85546875" style="20"/>
    <col min="4104" max="4104" width="7.140625" style="20" customWidth="1"/>
    <col min="4105" max="4105" width="5.28515625" style="20" customWidth="1"/>
    <col min="4106" max="4106" width="12.28515625" style="20" customWidth="1"/>
    <col min="4107" max="4107" width="7.140625" style="20" customWidth="1"/>
    <col min="4108" max="4109" width="8.85546875" style="20"/>
    <col min="4110" max="4110" width="4.7109375" style="20" customWidth="1"/>
    <col min="4111" max="4111" width="6.7109375" style="20" customWidth="1"/>
    <col min="4112" max="4113" width="5.28515625" style="20" customWidth="1"/>
    <col min="4114" max="4349" width="8.85546875" style="20"/>
    <col min="4350" max="4350" width="10.140625" style="20" customWidth="1"/>
    <col min="4351" max="4351" width="2.7109375" style="20" customWidth="1"/>
    <col min="4352" max="4352" width="0" style="20" hidden="1" customWidth="1"/>
    <col min="4353" max="4353" width="7.7109375" style="20" customWidth="1"/>
    <col min="4354" max="4357" width="0" style="20" hidden="1" customWidth="1"/>
    <col min="4358" max="4358" width="43.7109375" style="20" customWidth="1"/>
    <col min="4359" max="4359" width="8.85546875" style="20"/>
    <col min="4360" max="4360" width="7.140625" style="20" customWidth="1"/>
    <col min="4361" max="4361" width="5.28515625" style="20" customWidth="1"/>
    <col min="4362" max="4362" width="12.28515625" style="20" customWidth="1"/>
    <col min="4363" max="4363" width="7.140625" style="20" customWidth="1"/>
    <col min="4364" max="4365" width="8.85546875" style="20"/>
    <col min="4366" max="4366" width="4.7109375" style="20" customWidth="1"/>
    <col min="4367" max="4367" width="6.7109375" style="20" customWidth="1"/>
    <col min="4368" max="4369" width="5.28515625" style="20" customWidth="1"/>
    <col min="4370" max="4605" width="8.85546875" style="20"/>
    <col min="4606" max="4606" width="10.140625" style="20" customWidth="1"/>
    <col min="4607" max="4607" width="2.7109375" style="20" customWidth="1"/>
    <col min="4608" max="4608" width="0" style="20" hidden="1" customWidth="1"/>
    <col min="4609" max="4609" width="7.7109375" style="20" customWidth="1"/>
    <col min="4610" max="4613" width="0" style="20" hidden="1" customWidth="1"/>
    <col min="4614" max="4614" width="43.7109375" style="20" customWidth="1"/>
    <col min="4615" max="4615" width="8.85546875" style="20"/>
    <col min="4616" max="4616" width="7.140625" style="20" customWidth="1"/>
    <col min="4617" max="4617" width="5.28515625" style="20" customWidth="1"/>
    <col min="4618" max="4618" width="12.28515625" style="20" customWidth="1"/>
    <col min="4619" max="4619" width="7.140625" style="20" customWidth="1"/>
    <col min="4620" max="4621" width="8.85546875" style="20"/>
    <col min="4622" max="4622" width="4.7109375" style="20" customWidth="1"/>
    <col min="4623" max="4623" width="6.7109375" style="20" customWidth="1"/>
    <col min="4624" max="4625" width="5.28515625" style="20" customWidth="1"/>
    <col min="4626" max="4861" width="8.85546875" style="20"/>
    <col min="4862" max="4862" width="10.140625" style="20" customWidth="1"/>
    <col min="4863" max="4863" width="2.7109375" style="20" customWidth="1"/>
    <col min="4864" max="4864" width="0" style="20" hidden="1" customWidth="1"/>
    <col min="4865" max="4865" width="7.7109375" style="20" customWidth="1"/>
    <col min="4866" max="4869" width="0" style="20" hidden="1" customWidth="1"/>
    <col min="4870" max="4870" width="43.7109375" style="20" customWidth="1"/>
    <col min="4871" max="4871" width="8.85546875" style="20"/>
    <col min="4872" max="4872" width="7.140625" style="20" customWidth="1"/>
    <col min="4873" max="4873" width="5.28515625" style="20" customWidth="1"/>
    <col min="4874" max="4874" width="12.28515625" style="20" customWidth="1"/>
    <col min="4875" max="4875" width="7.140625" style="20" customWidth="1"/>
    <col min="4876" max="4877" width="8.85546875" style="20"/>
    <col min="4878" max="4878" width="4.7109375" style="20" customWidth="1"/>
    <col min="4879" max="4879" width="6.7109375" style="20" customWidth="1"/>
    <col min="4880" max="4881" width="5.28515625" style="20" customWidth="1"/>
    <col min="4882" max="5117" width="8.85546875" style="20"/>
    <col min="5118" max="5118" width="10.140625" style="20" customWidth="1"/>
    <col min="5119" max="5119" width="2.7109375" style="20" customWidth="1"/>
    <col min="5120" max="5120" width="0" style="20" hidden="1" customWidth="1"/>
    <col min="5121" max="5121" width="7.7109375" style="20" customWidth="1"/>
    <col min="5122" max="5125" width="0" style="20" hidden="1" customWidth="1"/>
    <col min="5126" max="5126" width="43.7109375" style="20" customWidth="1"/>
    <col min="5127" max="5127" width="8.85546875" style="20"/>
    <col min="5128" max="5128" width="7.140625" style="20" customWidth="1"/>
    <col min="5129" max="5129" width="5.28515625" style="20" customWidth="1"/>
    <col min="5130" max="5130" width="12.28515625" style="20" customWidth="1"/>
    <col min="5131" max="5131" width="7.140625" style="20" customWidth="1"/>
    <col min="5132" max="5133" width="8.85546875" style="20"/>
    <col min="5134" max="5134" width="4.7109375" style="20" customWidth="1"/>
    <col min="5135" max="5135" width="6.7109375" style="20" customWidth="1"/>
    <col min="5136" max="5137" width="5.28515625" style="20" customWidth="1"/>
    <col min="5138" max="5373" width="8.85546875" style="20"/>
    <col min="5374" max="5374" width="10.140625" style="20" customWidth="1"/>
    <col min="5375" max="5375" width="2.7109375" style="20" customWidth="1"/>
    <col min="5376" max="5376" width="0" style="20" hidden="1" customWidth="1"/>
    <col min="5377" max="5377" width="7.7109375" style="20" customWidth="1"/>
    <col min="5378" max="5381" width="0" style="20" hidden="1" customWidth="1"/>
    <col min="5382" max="5382" width="43.7109375" style="20" customWidth="1"/>
    <col min="5383" max="5383" width="8.85546875" style="20"/>
    <col min="5384" max="5384" width="7.140625" style="20" customWidth="1"/>
    <col min="5385" max="5385" width="5.28515625" style="20" customWidth="1"/>
    <col min="5386" max="5386" width="12.28515625" style="20" customWidth="1"/>
    <col min="5387" max="5387" width="7.140625" style="20" customWidth="1"/>
    <col min="5388" max="5389" width="8.85546875" style="20"/>
    <col min="5390" max="5390" width="4.7109375" style="20" customWidth="1"/>
    <col min="5391" max="5391" width="6.7109375" style="20" customWidth="1"/>
    <col min="5392" max="5393" width="5.28515625" style="20" customWidth="1"/>
    <col min="5394" max="5629" width="8.85546875" style="20"/>
    <col min="5630" max="5630" width="10.140625" style="20" customWidth="1"/>
    <col min="5631" max="5631" width="2.7109375" style="20" customWidth="1"/>
    <col min="5632" max="5632" width="0" style="20" hidden="1" customWidth="1"/>
    <col min="5633" max="5633" width="7.7109375" style="20" customWidth="1"/>
    <col min="5634" max="5637" width="0" style="20" hidden="1" customWidth="1"/>
    <col min="5638" max="5638" width="43.7109375" style="20" customWidth="1"/>
    <col min="5639" max="5639" width="8.85546875" style="20"/>
    <col min="5640" max="5640" width="7.140625" style="20" customWidth="1"/>
    <col min="5641" max="5641" width="5.28515625" style="20" customWidth="1"/>
    <col min="5642" max="5642" width="12.28515625" style="20" customWidth="1"/>
    <col min="5643" max="5643" width="7.140625" style="20" customWidth="1"/>
    <col min="5644" max="5645" width="8.85546875" style="20"/>
    <col min="5646" max="5646" width="4.7109375" style="20" customWidth="1"/>
    <col min="5647" max="5647" width="6.7109375" style="20" customWidth="1"/>
    <col min="5648" max="5649" width="5.28515625" style="20" customWidth="1"/>
    <col min="5650" max="5885" width="8.85546875" style="20"/>
    <col min="5886" max="5886" width="10.140625" style="20" customWidth="1"/>
    <col min="5887" max="5887" width="2.7109375" style="20" customWidth="1"/>
    <col min="5888" max="5888" width="0" style="20" hidden="1" customWidth="1"/>
    <col min="5889" max="5889" width="7.7109375" style="20" customWidth="1"/>
    <col min="5890" max="5893" width="0" style="20" hidden="1" customWidth="1"/>
    <col min="5894" max="5894" width="43.7109375" style="20" customWidth="1"/>
    <col min="5895" max="5895" width="8.85546875" style="20"/>
    <col min="5896" max="5896" width="7.140625" style="20" customWidth="1"/>
    <col min="5897" max="5897" width="5.28515625" style="20" customWidth="1"/>
    <col min="5898" max="5898" width="12.28515625" style="20" customWidth="1"/>
    <col min="5899" max="5899" width="7.140625" style="20" customWidth="1"/>
    <col min="5900" max="5901" width="8.85546875" style="20"/>
    <col min="5902" max="5902" width="4.7109375" style="20" customWidth="1"/>
    <col min="5903" max="5903" width="6.7109375" style="20" customWidth="1"/>
    <col min="5904" max="5905" width="5.28515625" style="20" customWidth="1"/>
    <col min="5906" max="6141" width="8.85546875" style="20"/>
    <col min="6142" max="6142" width="10.140625" style="20" customWidth="1"/>
    <col min="6143" max="6143" width="2.7109375" style="20" customWidth="1"/>
    <col min="6144" max="6144" width="0" style="20" hidden="1" customWidth="1"/>
    <col min="6145" max="6145" width="7.7109375" style="20" customWidth="1"/>
    <col min="6146" max="6149" width="0" style="20" hidden="1" customWidth="1"/>
    <col min="6150" max="6150" width="43.7109375" style="20" customWidth="1"/>
    <col min="6151" max="6151" width="8.85546875" style="20"/>
    <col min="6152" max="6152" width="7.140625" style="20" customWidth="1"/>
    <col min="6153" max="6153" width="5.28515625" style="20" customWidth="1"/>
    <col min="6154" max="6154" width="12.28515625" style="20" customWidth="1"/>
    <col min="6155" max="6155" width="7.140625" style="20" customWidth="1"/>
    <col min="6156" max="6157" width="8.85546875" style="20"/>
    <col min="6158" max="6158" width="4.7109375" style="20" customWidth="1"/>
    <col min="6159" max="6159" width="6.7109375" style="20" customWidth="1"/>
    <col min="6160" max="6161" width="5.28515625" style="20" customWidth="1"/>
    <col min="6162" max="6397" width="8.85546875" style="20"/>
    <col min="6398" max="6398" width="10.140625" style="20" customWidth="1"/>
    <col min="6399" max="6399" width="2.7109375" style="20" customWidth="1"/>
    <col min="6400" max="6400" width="0" style="20" hidden="1" customWidth="1"/>
    <col min="6401" max="6401" width="7.7109375" style="20" customWidth="1"/>
    <col min="6402" max="6405" width="0" style="20" hidden="1" customWidth="1"/>
    <col min="6406" max="6406" width="43.7109375" style="20" customWidth="1"/>
    <col min="6407" max="6407" width="8.85546875" style="20"/>
    <col min="6408" max="6408" width="7.140625" style="20" customWidth="1"/>
    <col min="6409" max="6409" width="5.28515625" style="20" customWidth="1"/>
    <col min="6410" max="6410" width="12.28515625" style="20" customWidth="1"/>
    <col min="6411" max="6411" width="7.140625" style="20" customWidth="1"/>
    <col min="6412" max="6413" width="8.85546875" style="20"/>
    <col min="6414" max="6414" width="4.7109375" style="20" customWidth="1"/>
    <col min="6415" max="6415" width="6.7109375" style="20" customWidth="1"/>
    <col min="6416" max="6417" width="5.28515625" style="20" customWidth="1"/>
    <col min="6418" max="6653" width="8.85546875" style="20"/>
    <col min="6654" max="6654" width="10.140625" style="20" customWidth="1"/>
    <col min="6655" max="6655" width="2.7109375" style="20" customWidth="1"/>
    <col min="6656" max="6656" width="0" style="20" hidden="1" customWidth="1"/>
    <col min="6657" max="6657" width="7.7109375" style="20" customWidth="1"/>
    <col min="6658" max="6661" width="0" style="20" hidden="1" customWidth="1"/>
    <col min="6662" max="6662" width="43.7109375" style="20" customWidth="1"/>
    <col min="6663" max="6663" width="8.85546875" style="20"/>
    <col min="6664" max="6664" width="7.140625" style="20" customWidth="1"/>
    <col min="6665" max="6665" width="5.28515625" style="20" customWidth="1"/>
    <col min="6666" max="6666" width="12.28515625" style="20" customWidth="1"/>
    <col min="6667" max="6667" width="7.140625" style="20" customWidth="1"/>
    <col min="6668" max="6669" width="8.85546875" style="20"/>
    <col min="6670" max="6670" width="4.7109375" style="20" customWidth="1"/>
    <col min="6671" max="6671" width="6.7109375" style="20" customWidth="1"/>
    <col min="6672" max="6673" width="5.28515625" style="20" customWidth="1"/>
    <col min="6674" max="6909" width="8.85546875" style="20"/>
    <col min="6910" max="6910" width="10.140625" style="20" customWidth="1"/>
    <col min="6911" max="6911" width="2.7109375" style="20" customWidth="1"/>
    <col min="6912" max="6912" width="0" style="20" hidden="1" customWidth="1"/>
    <col min="6913" max="6913" width="7.7109375" style="20" customWidth="1"/>
    <col min="6914" max="6917" width="0" style="20" hidden="1" customWidth="1"/>
    <col min="6918" max="6918" width="43.7109375" style="20" customWidth="1"/>
    <col min="6919" max="6919" width="8.85546875" style="20"/>
    <col min="6920" max="6920" width="7.140625" style="20" customWidth="1"/>
    <col min="6921" max="6921" width="5.28515625" style="20" customWidth="1"/>
    <col min="6922" max="6922" width="12.28515625" style="20" customWidth="1"/>
    <col min="6923" max="6923" width="7.140625" style="20" customWidth="1"/>
    <col min="6924" max="6925" width="8.85546875" style="20"/>
    <col min="6926" max="6926" width="4.7109375" style="20" customWidth="1"/>
    <col min="6927" max="6927" width="6.7109375" style="20" customWidth="1"/>
    <col min="6928" max="6929" width="5.28515625" style="20" customWidth="1"/>
    <col min="6930" max="7165" width="8.85546875" style="20"/>
    <col min="7166" max="7166" width="10.140625" style="20" customWidth="1"/>
    <col min="7167" max="7167" width="2.7109375" style="20" customWidth="1"/>
    <col min="7168" max="7168" width="0" style="20" hidden="1" customWidth="1"/>
    <col min="7169" max="7169" width="7.7109375" style="20" customWidth="1"/>
    <col min="7170" max="7173" width="0" style="20" hidden="1" customWidth="1"/>
    <col min="7174" max="7174" width="43.7109375" style="20" customWidth="1"/>
    <col min="7175" max="7175" width="8.85546875" style="20"/>
    <col min="7176" max="7176" width="7.140625" style="20" customWidth="1"/>
    <col min="7177" max="7177" width="5.28515625" style="20" customWidth="1"/>
    <col min="7178" max="7178" width="12.28515625" style="20" customWidth="1"/>
    <col min="7179" max="7179" width="7.140625" style="20" customWidth="1"/>
    <col min="7180" max="7181" width="8.85546875" style="20"/>
    <col min="7182" max="7182" width="4.7109375" style="20" customWidth="1"/>
    <col min="7183" max="7183" width="6.7109375" style="20" customWidth="1"/>
    <col min="7184" max="7185" width="5.28515625" style="20" customWidth="1"/>
    <col min="7186" max="7421" width="8.85546875" style="20"/>
    <col min="7422" max="7422" width="10.140625" style="20" customWidth="1"/>
    <col min="7423" max="7423" width="2.7109375" style="20" customWidth="1"/>
    <col min="7424" max="7424" width="0" style="20" hidden="1" customWidth="1"/>
    <col min="7425" max="7425" width="7.7109375" style="20" customWidth="1"/>
    <col min="7426" max="7429" width="0" style="20" hidden="1" customWidth="1"/>
    <col min="7430" max="7430" width="43.7109375" style="20" customWidth="1"/>
    <col min="7431" max="7431" width="8.85546875" style="20"/>
    <col min="7432" max="7432" width="7.140625" style="20" customWidth="1"/>
    <col min="7433" max="7433" width="5.28515625" style="20" customWidth="1"/>
    <col min="7434" max="7434" width="12.28515625" style="20" customWidth="1"/>
    <col min="7435" max="7435" width="7.140625" style="20" customWidth="1"/>
    <col min="7436" max="7437" width="8.85546875" style="20"/>
    <col min="7438" max="7438" width="4.7109375" style="20" customWidth="1"/>
    <col min="7439" max="7439" width="6.7109375" style="20" customWidth="1"/>
    <col min="7440" max="7441" width="5.28515625" style="20" customWidth="1"/>
    <col min="7442" max="7677" width="8.85546875" style="20"/>
    <col min="7678" max="7678" width="10.140625" style="20" customWidth="1"/>
    <col min="7679" max="7679" width="2.7109375" style="20" customWidth="1"/>
    <col min="7680" max="7680" width="0" style="20" hidden="1" customWidth="1"/>
    <col min="7681" max="7681" width="7.7109375" style="20" customWidth="1"/>
    <col min="7682" max="7685" width="0" style="20" hidden="1" customWidth="1"/>
    <col min="7686" max="7686" width="43.7109375" style="20" customWidth="1"/>
    <col min="7687" max="7687" width="8.85546875" style="20"/>
    <col min="7688" max="7688" width="7.140625" style="20" customWidth="1"/>
    <col min="7689" max="7689" width="5.28515625" style="20" customWidth="1"/>
    <col min="7690" max="7690" width="12.28515625" style="20" customWidth="1"/>
    <col min="7691" max="7691" width="7.140625" style="20" customWidth="1"/>
    <col min="7692" max="7693" width="8.85546875" style="20"/>
    <col min="7694" max="7694" width="4.7109375" style="20" customWidth="1"/>
    <col min="7695" max="7695" width="6.7109375" style="20" customWidth="1"/>
    <col min="7696" max="7697" width="5.28515625" style="20" customWidth="1"/>
    <col min="7698" max="7933" width="8.85546875" style="20"/>
    <col min="7934" max="7934" width="10.140625" style="20" customWidth="1"/>
    <col min="7935" max="7935" width="2.7109375" style="20" customWidth="1"/>
    <col min="7936" max="7936" width="0" style="20" hidden="1" customWidth="1"/>
    <col min="7937" max="7937" width="7.7109375" style="20" customWidth="1"/>
    <col min="7938" max="7941" width="0" style="20" hidden="1" customWidth="1"/>
    <col min="7942" max="7942" width="43.7109375" style="20" customWidth="1"/>
    <col min="7943" max="7943" width="8.85546875" style="20"/>
    <col min="7944" max="7944" width="7.140625" style="20" customWidth="1"/>
    <col min="7945" max="7945" width="5.28515625" style="20" customWidth="1"/>
    <col min="7946" max="7946" width="12.28515625" style="20" customWidth="1"/>
    <col min="7947" max="7947" width="7.140625" style="20" customWidth="1"/>
    <col min="7948" max="7949" width="8.85546875" style="20"/>
    <col min="7950" max="7950" width="4.7109375" style="20" customWidth="1"/>
    <col min="7951" max="7951" width="6.7109375" style="20" customWidth="1"/>
    <col min="7952" max="7953" width="5.28515625" style="20" customWidth="1"/>
    <col min="7954" max="8189" width="8.85546875" style="20"/>
    <col min="8190" max="8190" width="10.140625" style="20" customWidth="1"/>
    <col min="8191" max="8191" width="2.7109375" style="20" customWidth="1"/>
    <col min="8192" max="8192" width="0" style="20" hidden="1" customWidth="1"/>
    <col min="8193" max="8193" width="7.7109375" style="20" customWidth="1"/>
    <col min="8194" max="8197" width="0" style="20" hidden="1" customWidth="1"/>
    <col min="8198" max="8198" width="43.7109375" style="20" customWidth="1"/>
    <col min="8199" max="8199" width="8.85546875" style="20"/>
    <col min="8200" max="8200" width="7.140625" style="20" customWidth="1"/>
    <col min="8201" max="8201" width="5.28515625" style="20" customWidth="1"/>
    <col min="8202" max="8202" width="12.28515625" style="20" customWidth="1"/>
    <col min="8203" max="8203" width="7.140625" style="20" customWidth="1"/>
    <col min="8204" max="8205" width="8.85546875" style="20"/>
    <col min="8206" max="8206" width="4.7109375" style="20" customWidth="1"/>
    <col min="8207" max="8207" width="6.7109375" style="20" customWidth="1"/>
    <col min="8208" max="8209" width="5.28515625" style="20" customWidth="1"/>
    <col min="8210" max="8445" width="8.85546875" style="20"/>
    <col min="8446" max="8446" width="10.140625" style="20" customWidth="1"/>
    <col min="8447" max="8447" width="2.7109375" style="20" customWidth="1"/>
    <col min="8448" max="8448" width="0" style="20" hidden="1" customWidth="1"/>
    <col min="8449" max="8449" width="7.7109375" style="20" customWidth="1"/>
    <col min="8450" max="8453" width="0" style="20" hidden="1" customWidth="1"/>
    <col min="8454" max="8454" width="43.7109375" style="20" customWidth="1"/>
    <col min="8455" max="8455" width="8.85546875" style="20"/>
    <col min="8456" max="8456" width="7.140625" style="20" customWidth="1"/>
    <col min="8457" max="8457" width="5.28515625" style="20" customWidth="1"/>
    <col min="8458" max="8458" width="12.28515625" style="20" customWidth="1"/>
    <col min="8459" max="8459" width="7.140625" style="20" customWidth="1"/>
    <col min="8460" max="8461" width="8.85546875" style="20"/>
    <col min="8462" max="8462" width="4.7109375" style="20" customWidth="1"/>
    <col min="8463" max="8463" width="6.7109375" style="20" customWidth="1"/>
    <col min="8464" max="8465" width="5.28515625" style="20" customWidth="1"/>
    <col min="8466" max="8701" width="8.85546875" style="20"/>
    <col min="8702" max="8702" width="10.140625" style="20" customWidth="1"/>
    <col min="8703" max="8703" width="2.7109375" style="20" customWidth="1"/>
    <col min="8704" max="8704" width="0" style="20" hidden="1" customWidth="1"/>
    <col min="8705" max="8705" width="7.7109375" style="20" customWidth="1"/>
    <col min="8706" max="8709" width="0" style="20" hidden="1" customWidth="1"/>
    <col min="8710" max="8710" width="43.7109375" style="20" customWidth="1"/>
    <col min="8711" max="8711" width="8.85546875" style="20"/>
    <col min="8712" max="8712" width="7.140625" style="20" customWidth="1"/>
    <col min="8713" max="8713" width="5.28515625" style="20" customWidth="1"/>
    <col min="8714" max="8714" width="12.28515625" style="20" customWidth="1"/>
    <col min="8715" max="8715" width="7.140625" style="20" customWidth="1"/>
    <col min="8716" max="8717" width="8.85546875" style="20"/>
    <col min="8718" max="8718" width="4.7109375" style="20" customWidth="1"/>
    <col min="8719" max="8719" width="6.7109375" style="20" customWidth="1"/>
    <col min="8720" max="8721" width="5.28515625" style="20" customWidth="1"/>
    <col min="8722" max="8957" width="8.85546875" style="20"/>
    <col min="8958" max="8958" width="10.140625" style="20" customWidth="1"/>
    <col min="8959" max="8959" width="2.7109375" style="20" customWidth="1"/>
    <col min="8960" max="8960" width="0" style="20" hidden="1" customWidth="1"/>
    <col min="8961" max="8961" width="7.7109375" style="20" customWidth="1"/>
    <col min="8962" max="8965" width="0" style="20" hidden="1" customWidth="1"/>
    <col min="8966" max="8966" width="43.7109375" style="20" customWidth="1"/>
    <col min="8967" max="8967" width="8.85546875" style="20"/>
    <col min="8968" max="8968" width="7.140625" style="20" customWidth="1"/>
    <col min="8969" max="8969" width="5.28515625" style="20" customWidth="1"/>
    <col min="8970" max="8970" width="12.28515625" style="20" customWidth="1"/>
    <col min="8971" max="8971" width="7.140625" style="20" customWidth="1"/>
    <col min="8972" max="8973" width="8.85546875" style="20"/>
    <col min="8974" max="8974" width="4.7109375" style="20" customWidth="1"/>
    <col min="8975" max="8975" width="6.7109375" style="20" customWidth="1"/>
    <col min="8976" max="8977" width="5.28515625" style="20" customWidth="1"/>
    <col min="8978" max="9213" width="8.85546875" style="20"/>
    <col min="9214" max="9214" width="10.140625" style="20" customWidth="1"/>
    <col min="9215" max="9215" width="2.7109375" style="20" customWidth="1"/>
    <col min="9216" max="9216" width="0" style="20" hidden="1" customWidth="1"/>
    <col min="9217" max="9217" width="7.7109375" style="20" customWidth="1"/>
    <col min="9218" max="9221" width="0" style="20" hidden="1" customWidth="1"/>
    <col min="9222" max="9222" width="43.7109375" style="20" customWidth="1"/>
    <col min="9223" max="9223" width="8.85546875" style="20"/>
    <col min="9224" max="9224" width="7.140625" style="20" customWidth="1"/>
    <col min="9225" max="9225" width="5.28515625" style="20" customWidth="1"/>
    <col min="9226" max="9226" width="12.28515625" style="20" customWidth="1"/>
    <col min="9227" max="9227" width="7.140625" style="20" customWidth="1"/>
    <col min="9228" max="9229" width="8.85546875" style="20"/>
    <col min="9230" max="9230" width="4.7109375" style="20" customWidth="1"/>
    <col min="9231" max="9231" width="6.7109375" style="20" customWidth="1"/>
    <col min="9232" max="9233" width="5.28515625" style="20" customWidth="1"/>
    <col min="9234" max="9469" width="8.85546875" style="20"/>
    <col min="9470" max="9470" width="10.140625" style="20" customWidth="1"/>
    <col min="9471" max="9471" width="2.7109375" style="20" customWidth="1"/>
    <col min="9472" max="9472" width="0" style="20" hidden="1" customWidth="1"/>
    <col min="9473" max="9473" width="7.7109375" style="20" customWidth="1"/>
    <col min="9474" max="9477" width="0" style="20" hidden="1" customWidth="1"/>
    <col min="9478" max="9478" width="43.7109375" style="20" customWidth="1"/>
    <col min="9479" max="9479" width="8.85546875" style="20"/>
    <col min="9480" max="9480" width="7.140625" style="20" customWidth="1"/>
    <col min="9481" max="9481" width="5.28515625" style="20" customWidth="1"/>
    <col min="9482" max="9482" width="12.28515625" style="20" customWidth="1"/>
    <col min="9483" max="9483" width="7.140625" style="20" customWidth="1"/>
    <col min="9484" max="9485" width="8.85546875" style="20"/>
    <col min="9486" max="9486" width="4.7109375" style="20" customWidth="1"/>
    <col min="9487" max="9487" width="6.7109375" style="20" customWidth="1"/>
    <col min="9488" max="9489" width="5.28515625" style="20" customWidth="1"/>
    <col min="9490" max="9725" width="8.85546875" style="20"/>
    <col min="9726" max="9726" width="10.140625" style="20" customWidth="1"/>
    <col min="9727" max="9727" width="2.7109375" style="20" customWidth="1"/>
    <col min="9728" max="9728" width="0" style="20" hidden="1" customWidth="1"/>
    <col min="9729" max="9729" width="7.7109375" style="20" customWidth="1"/>
    <col min="9730" max="9733" width="0" style="20" hidden="1" customWidth="1"/>
    <col min="9734" max="9734" width="43.7109375" style="20" customWidth="1"/>
    <col min="9735" max="9735" width="8.85546875" style="20"/>
    <col min="9736" max="9736" width="7.140625" style="20" customWidth="1"/>
    <col min="9737" max="9737" width="5.28515625" style="20" customWidth="1"/>
    <col min="9738" max="9738" width="12.28515625" style="20" customWidth="1"/>
    <col min="9739" max="9739" width="7.140625" style="20" customWidth="1"/>
    <col min="9740" max="9741" width="8.85546875" style="20"/>
    <col min="9742" max="9742" width="4.7109375" style="20" customWidth="1"/>
    <col min="9743" max="9743" width="6.7109375" style="20" customWidth="1"/>
    <col min="9744" max="9745" width="5.28515625" style="20" customWidth="1"/>
    <col min="9746" max="9981" width="8.85546875" style="20"/>
    <col min="9982" max="9982" width="10.140625" style="20" customWidth="1"/>
    <col min="9983" max="9983" width="2.7109375" style="20" customWidth="1"/>
    <col min="9984" max="9984" width="0" style="20" hidden="1" customWidth="1"/>
    <col min="9985" max="9985" width="7.7109375" style="20" customWidth="1"/>
    <col min="9986" max="9989" width="0" style="20" hidden="1" customWidth="1"/>
    <col min="9990" max="9990" width="43.7109375" style="20" customWidth="1"/>
    <col min="9991" max="9991" width="8.85546875" style="20"/>
    <col min="9992" max="9992" width="7.140625" style="20" customWidth="1"/>
    <col min="9993" max="9993" width="5.28515625" style="20" customWidth="1"/>
    <col min="9994" max="9994" width="12.28515625" style="20" customWidth="1"/>
    <col min="9995" max="9995" width="7.140625" style="20" customWidth="1"/>
    <col min="9996" max="9997" width="8.85546875" style="20"/>
    <col min="9998" max="9998" width="4.7109375" style="20" customWidth="1"/>
    <col min="9999" max="9999" width="6.7109375" style="20" customWidth="1"/>
    <col min="10000" max="10001" width="5.28515625" style="20" customWidth="1"/>
    <col min="10002" max="10237" width="8.85546875" style="20"/>
    <col min="10238" max="10238" width="10.140625" style="20" customWidth="1"/>
    <col min="10239" max="10239" width="2.7109375" style="20" customWidth="1"/>
    <col min="10240" max="10240" width="0" style="20" hidden="1" customWidth="1"/>
    <col min="10241" max="10241" width="7.7109375" style="20" customWidth="1"/>
    <col min="10242" max="10245" width="0" style="20" hidden="1" customWidth="1"/>
    <col min="10246" max="10246" width="43.7109375" style="20" customWidth="1"/>
    <col min="10247" max="10247" width="8.85546875" style="20"/>
    <col min="10248" max="10248" width="7.140625" style="20" customWidth="1"/>
    <col min="10249" max="10249" width="5.28515625" style="20" customWidth="1"/>
    <col min="10250" max="10250" width="12.28515625" style="20" customWidth="1"/>
    <col min="10251" max="10251" width="7.140625" style="20" customWidth="1"/>
    <col min="10252" max="10253" width="8.85546875" style="20"/>
    <col min="10254" max="10254" width="4.7109375" style="20" customWidth="1"/>
    <col min="10255" max="10255" width="6.7109375" style="20" customWidth="1"/>
    <col min="10256" max="10257" width="5.28515625" style="20" customWidth="1"/>
    <col min="10258" max="10493" width="8.85546875" style="20"/>
    <col min="10494" max="10494" width="10.140625" style="20" customWidth="1"/>
    <col min="10495" max="10495" width="2.7109375" style="20" customWidth="1"/>
    <col min="10496" max="10496" width="0" style="20" hidden="1" customWidth="1"/>
    <col min="10497" max="10497" width="7.7109375" style="20" customWidth="1"/>
    <col min="10498" max="10501" width="0" style="20" hidden="1" customWidth="1"/>
    <col min="10502" max="10502" width="43.7109375" style="20" customWidth="1"/>
    <col min="10503" max="10503" width="8.85546875" style="20"/>
    <col min="10504" max="10504" width="7.140625" style="20" customWidth="1"/>
    <col min="10505" max="10505" width="5.28515625" style="20" customWidth="1"/>
    <col min="10506" max="10506" width="12.28515625" style="20" customWidth="1"/>
    <col min="10507" max="10507" width="7.140625" style="20" customWidth="1"/>
    <col min="10508" max="10509" width="8.85546875" style="20"/>
    <col min="10510" max="10510" width="4.7109375" style="20" customWidth="1"/>
    <col min="10511" max="10511" width="6.7109375" style="20" customWidth="1"/>
    <col min="10512" max="10513" width="5.28515625" style="20" customWidth="1"/>
    <col min="10514" max="10749" width="8.85546875" style="20"/>
    <col min="10750" max="10750" width="10.140625" style="20" customWidth="1"/>
    <col min="10751" max="10751" width="2.7109375" style="20" customWidth="1"/>
    <col min="10752" max="10752" width="0" style="20" hidden="1" customWidth="1"/>
    <col min="10753" max="10753" width="7.7109375" style="20" customWidth="1"/>
    <col min="10754" max="10757" width="0" style="20" hidden="1" customWidth="1"/>
    <col min="10758" max="10758" width="43.7109375" style="20" customWidth="1"/>
    <col min="10759" max="10759" width="8.85546875" style="20"/>
    <col min="10760" max="10760" width="7.140625" style="20" customWidth="1"/>
    <col min="10761" max="10761" width="5.28515625" style="20" customWidth="1"/>
    <col min="10762" max="10762" width="12.28515625" style="20" customWidth="1"/>
    <col min="10763" max="10763" width="7.140625" style="20" customWidth="1"/>
    <col min="10764" max="10765" width="8.85546875" style="20"/>
    <col min="10766" max="10766" width="4.7109375" style="20" customWidth="1"/>
    <col min="10767" max="10767" width="6.7109375" style="20" customWidth="1"/>
    <col min="10768" max="10769" width="5.28515625" style="20" customWidth="1"/>
    <col min="10770" max="11005" width="8.85546875" style="20"/>
    <col min="11006" max="11006" width="10.140625" style="20" customWidth="1"/>
    <col min="11007" max="11007" width="2.7109375" style="20" customWidth="1"/>
    <col min="11008" max="11008" width="0" style="20" hidden="1" customWidth="1"/>
    <col min="11009" max="11009" width="7.7109375" style="20" customWidth="1"/>
    <col min="11010" max="11013" width="0" style="20" hidden="1" customWidth="1"/>
    <col min="11014" max="11014" width="43.7109375" style="20" customWidth="1"/>
    <col min="11015" max="11015" width="8.85546875" style="20"/>
    <col min="11016" max="11016" width="7.140625" style="20" customWidth="1"/>
    <col min="11017" max="11017" width="5.28515625" style="20" customWidth="1"/>
    <col min="11018" max="11018" width="12.28515625" style="20" customWidth="1"/>
    <col min="11019" max="11019" width="7.140625" style="20" customWidth="1"/>
    <col min="11020" max="11021" width="8.85546875" style="20"/>
    <col min="11022" max="11022" width="4.7109375" style="20" customWidth="1"/>
    <col min="11023" max="11023" width="6.7109375" style="20" customWidth="1"/>
    <col min="11024" max="11025" width="5.28515625" style="20" customWidth="1"/>
    <col min="11026" max="11261" width="8.85546875" style="20"/>
    <col min="11262" max="11262" width="10.140625" style="20" customWidth="1"/>
    <col min="11263" max="11263" width="2.7109375" style="20" customWidth="1"/>
    <col min="11264" max="11264" width="0" style="20" hidden="1" customWidth="1"/>
    <col min="11265" max="11265" width="7.7109375" style="20" customWidth="1"/>
    <col min="11266" max="11269" width="0" style="20" hidden="1" customWidth="1"/>
    <col min="11270" max="11270" width="43.7109375" style="20" customWidth="1"/>
    <col min="11271" max="11271" width="8.85546875" style="20"/>
    <col min="11272" max="11272" width="7.140625" style="20" customWidth="1"/>
    <col min="11273" max="11273" width="5.28515625" style="20" customWidth="1"/>
    <col min="11274" max="11274" width="12.28515625" style="20" customWidth="1"/>
    <col min="11275" max="11275" width="7.140625" style="20" customWidth="1"/>
    <col min="11276" max="11277" width="8.85546875" style="20"/>
    <col min="11278" max="11278" width="4.7109375" style="20" customWidth="1"/>
    <col min="11279" max="11279" width="6.7109375" style="20" customWidth="1"/>
    <col min="11280" max="11281" width="5.28515625" style="20" customWidth="1"/>
    <col min="11282" max="11517" width="8.85546875" style="20"/>
    <col min="11518" max="11518" width="10.140625" style="20" customWidth="1"/>
    <col min="11519" max="11519" width="2.7109375" style="20" customWidth="1"/>
    <col min="11520" max="11520" width="0" style="20" hidden="1" customWidth="1"/>
    <col min="11521" max="11521" width="7.7109375" style="20" customWidth="1"/>
    <col min="11522" max="11525" width="0" style="20" hidden="1" customWidth="1"/>
    <col min="11526" max="11526" width="43.7109375" style="20" customWidth="1"/>
    <col min="11527" max="11527" width="8.85546875" style="20"/>
    <col min="11528" max="11528" width="7.140625" style="20" customWidth="1"/>
    <col min="11529" max="11529" width="5.28515625" style="20" customWidth="1"/>
    <col min="11530" max="11530" width="12.28515625" style="20" customWidth="1"/>
    <col min="11531" max="11531" width="7.140625" style="20" customWidth="1"/>
    <col min="11532" max="11533" width="8.85546875" style="20"/>
    <col min="11534" max="11534" width="4.7109375" style="20" customWidth="1"/>
    <col min="11535" max="11535" width="6.7109375" style="20" customWidth="1"/>
    <col min="11536" max="11537" width="5.28515625" style="20" customWidth="1"/>
    <col min="11538" max="11773" width="8.85546875" style="20"/>
    <col min="11774" max="11774" width="10.140625" style="20" customWidth="1"/>
    <col min="11775" max="11775" width="2.7109375" style="20" customWidth="1"/>
    <col min="11776" max="11776" width="0" style="20" hidden="1" customWidth="1"/>
    <col min="11777" max="11777" width="7.7109375" style="20" customWidth="1"/>
    <col min="11778" max="11781" width="0" style="20" hidden="1" customWidth="1"/>
    <col min="11782" max="11782" width="43.7109375" style="20" customWidth="1"/>
    <col min="11783" max="11783" width="8.85546875" style="20"/>
    <col min="11784" max="11784" width="7.140625" style="20" customWidth="1"/>
    <col min="11785" max="11785" width="5.28515625" style="20" customWidth="1"/>
    <col min="11786" max="11786" width="12.28515625" style="20" customWidth="1"/>
    <col min="11787" max="11787" width="7.140625" style="20" customWidth="1"/>
    <col min="11788" max="11789" width="8.85546875" style="20"/>
    <col min="11790" max="11790" width="4.7109375" style="20" customWidth="1"/>
    <col min="11791" max="11791" width="6.7109375" style="20" customWidth="1"/>
    <col min="11792" max="11793" width="5.28515625" style="20" customWidth="1"/>
    <col min="11794" max="12029" width="8.85546875" style="20"/>
    <col min="12030" max="12030" width="10.140625" style="20" customWidth="1"/>
    <col min="12031" max="12031" width="2.7109375" style="20" customWidth="1"/>
    <col min="12032" max="12032" width="0" style="20" hidden="1" customWidth="1"/>
    <col min="12033" max="12033" width="7.7109375" style="20" customWidth="1"/>
    <col min="12034" max="12037" width="0" style="20" hidden="1" customWidth="1"/>
    <col min="12038" max="12038" width="43.7109375" style="20" customWidth="1"/>
    <col min="12039" max="12039" width="8.85546875" style="20"/>
    <col min="12040" max="12040" width="7.140625" style="20" customWidth="1"/>
    <col min="12041" max="12041" width="5.28515625" style="20" customWidth="1"/>
    <col min="12042" max="12042" width="12.28515625" style="20" customWidth="1"/>
    <col min="12043" max="12043" width="7.140625" style="20" customWidth="1"/>
    <col min="12044" max="12045" width="8.85546875" style="20"/>
    <col min="12046" max="12046" width="4.7109375" style="20" customWidth="1"/>
    <col min="12047" max="12047" width="6.7109375" style="20" customWidth="1"/>
    <col min="12048" max="12049" width="5.28515625" style="20" customWidth="1"/>
    <col min="12050" max="12285" width="8.85546875" style="20"/>
    <col min="12286" max="12286" width="10.140625" style="20" customWidth="1"/>
    <col min="12287" max="12287" width="2.7109375" style="20" customWidth="1"/>
    <col min="12288" max="12288" width="0" style="20" hidden="1" customWidth="1"/>
    <col min="12289" max="12289" width="7.7109375" style="20" customWidth="1"/>
    <col min="12290" max="12293" width="0" style="20" hidden="1" customWidth="1"/>
    <col min="12294" max="12294" width="43.7109375" style="20" customWidth="1"/>
    <col min="12295" max="12295" width="8.85546875" style="20"/>
    <col min="12296" max="12296" width="7.140625" style="20" customWidth="1"/>
    <col min="12297" max="12297" width="5.28515625" style="20" customWidth="1"/>
    <col min="12298" max="12298" width="12.28515625" style="20" customWidth="1"/>
    <col min="12299" max="12299" width="7.140625" style="20" customWidth="1"/>
    <col min="12300" max="12301" width="8.85546875" style="20"/>
    <col min="12302" max="12302" width="4.7109375" style="20" customWidth="1"/>
    <col min="12303" max="12303" width="6.7109375" style="20" customWidth="1"/>
    <col min="12304" max="12305" width="5.28515625" style="20" customWidth="1"/>
    <col min="12306" max="12541" width="8.85546875" style="20"/>
    <col min="12542" max="12542" width="10.140625" style="20" customWidth="1"/>
    <col min="12543" max="12543" width="2.7109375" style="20" customWidth="1"/>
    <col min="12544" max="12544" width="0" style="20" hidden="1" customWidth="1"/>
    <col min="12545" max="12545" width="7.7109375" style="20" customWidth="1"/>
    <col min="12546" max="12549" width="0" style="20" hidden="1" customWidth="1"/>
    <col min="12550" max="12550" width="43.7109375" style="20" customWidth="1"/>
    <col min="12551" max="12551" width="8.85546875" style="20"/>
    <col min="12552" max="12552" width="7.140625" style="20" customWidth="1"/>
    <col min="12553" max="12553" width="5.28515625" style="20" customWidth="1"/>
    <col min="12554" max="12554" width="12.28515625" style="20" customWidth="1"/>
    <col min="12555" max="12555" width="7.140625" style="20" customWidth="1"/>
    <col min="12556" max="12557" width="8.85546875" style="20"/>
    <col min="12558" max="12558" width="4.7109375" style="20" customWidth="1"/>
    <col min="12559" max="12559" width="6.7109375" style="20" customWidth="1"/>
    <col min="12560" max="12561" width="5.28515625" style="20" customWidth="1"/>
    <col min="12562" max="12797" width="8.85546875" style="20"/>
    <col min="12798" max="12798" width="10.140625" style="20" customWidth="1"/>
    <col min="12799" max="12799" width="2.7109375" style="20" customWidth="1"/>
    <col min="12800" max="12800" width="0" style="20" hidden="1" customWidth="1"/>
    <col min="12801" max="12801" width="7.7109375" style="20" customWidth="1"/>
    <col min="12802" max="12805" width="0" style="20" hidden="1" customWidth="1"/>
    <col min="12806" max="12806" width="43.7109375" style="20" customWidth="1"/>
    <col min="12807" max="12807" width="8.85546875" style="20"/>
    <col min="12808" max="12808" width="7.140625" style="20" customWidth="1"/>
    <col min="12809" max="12809" width="5.28515625" style="20" customWidth="1"/>
    <col min="12810" max="12810" width="12.28515625" style="20" customWidth="1"/>
    <col min="12811" max="12811" width="7.140625" style="20" customWidth="1"/>
    <col min="12812" max="12813" width="8.85546875" style="20"/>
    <col min="12814" max="12814" width="4.7109375" style="20" customWidth="1"/>
    <col min="12815" max="12815" width="6.7109375" style="20" customWidth="1"/>
    <col min="12816" max="12817" width="5.28515625" style="20" customWidth="1"/>
    <col min="12818" max="13053" width="8.85546875" style="20"/>
    <col min="13054" max="13054" width="10.140625" style="20" customWidth="1"/>
    <col min="13055" max="13055" width="2.7109375" style="20" customWidth="1"/>
    <col min="13056" max="13056" width="0" style="20" hidden="1" customWidth="1"/>
    <col min="13057" max="13057" width="7.7109375" style="20" customWidth="1"/>
    <col min="13058" max="13061" width="0" style="20" hidden="1" customWidth="1"/>
    <col min="13062" max="13062" width="43.7109375" style="20" customWidth="1"/>
    <col min="13063" max="13063" width="8.85546875" style="20"/>
    <col min="13064" max="13064" width="7.140625" style="20" customWidth="1"/>
    <col min="13065" max="13065" width="5.28515625" style="20" customWidth="1"/>
    <col min="13066" max="13066" width="12.28515625" style="20" customWidth="1"/>
    <col min="13067" max="13067" width="7.140625" style="20" customWidth="1"/>
    <col min="13068" max="13069" width="8.85546875" style="20"/>
    <col min="13070" max="13070" width="4.7109375" style="20" customWidth="1"/>
    <col min="13071" max="13071" width="6.7109375" style="20" customWidth="1"/>
    <col min="13072" max="13073" width="5.28515625" style="20" customWidth="1"/>
    <col min="13074" max="13309" width="8.85546875" style="20"/>
    <col min="13310" max="13310" width="10.140625" style="20" customWidth="1"/>
    <col min="13311" max="13311" width="2.7109375" style="20" customWidth="1"/>
    <col min="13312" max="13312" width="0" style="20" hidden="1" customWidth="1"/>
    <col min="13313" max="13313" width="7.7109375" style="20" customWidth="1"/>
    <col min="13314" max="13317" width="0" style="20" hidden="1" customWidth="1"/>
    <col min="13318" max="13318" width="43.7109375" style="20" customWidth="1"/>
    <col min="13319" max="13319" width="8.85546875" style="20"/>
    <col min="13320" max="13320" width="7.140625" style="20" customWidth="1"/>
    <col min="13321" max="13321" width="5.28515625" style="20" customWidth="1"/>
    <col min="13322" max="13322" width="12.28515625" style="20" customWidth="1"/>
    <col min="13323" max="13323" width="7.140625" style="20" customWidth="1"/>
    <col min="13324" max="13325" width="8.85546875" style="20"/>
    <col min="13326" max="13326" width="4.7109375" style="20" customWidth="1"/>
    <col min="13327" max="13327" width="6.7109375" style="20" customWidth="1"/>
    <col min="13328" max="13329" width="5.28515625" style="20" customWidth="1"/>
    <col min="13330" max="13565" width="8.85546875" style="20"/>
    <col min="13566" max="13566" width="10.140625" style="20" customWidth="1"/>
    <col min="13567" max="13567" width="2.7109375" style="20" customWidth="1"/>
    <col min="13568" max="13568" width="0" style="20" hidden="1" customWidth="1"/>
    <col min="13569" max="13569" width="7.7109375" style="20" customWidth="1"/>
    <col min="13570" max="13573" width="0" style="20" hidden="1" customWidth="1"/>
    <col min="13574" max="13574" width="43.7109375" style="20" customWidth="1"/>
    <col min="13575" max="13575" width="8.85546875" style="20"/>
    <col min="13576" max="13576" width="7.140625" style="20" customWidth="1"/>
    <col min="13577" max="13577" width="5.28515625" style="20" customWidth="1"/>
    <col min="13578" max="13578" width="12.28515625" style="20" customWidth="1"/>
    <col min="13579" max="13579" width="7.140625" style="20" customWidth="1"/>
    <col min="13580" max="13581" width="8.85546875" style="20"/>
    <col min="13582" max="13582" width="4.7109375" style="20" customWidth="1"/>
    <col min="13583" max="13583" width="6.7109375" style="20" customWidth="1"/>
    <col min="13584" max="13585" width="5.28515625" style="20" customWidth="1"/>
    <col min="13586" max="13821" width="8.85546875" style="20"/>
    <col min="13822" max="13822" width="10.140625" style="20" customWidth="1"/>
    <col min="13823" max="13823" width="2.7109375" style="20" customWidth="1"/>
    <col min="13824" max="13824" width="0" style="20" hidden="1" customWidth="1"/>
    <col min="13825" max="13825" width="7.7109375" style="20" customWidth="1"/>
    <col min="13826" max="13829" width="0" style="20" hidden="1" customWidth="1"/>
    <col min="13830" max="13830" width="43.7109375" style="20" customWidth="1"/>
    <col min="13831" max="13831" width="8.85546875" style="20"/>
    <col min="13832" max="13832" width="7.140625" style="20" customWidth="1"/>
    <col min="13833" max="13833" width="5.28515625" style="20" customWidth="1"/>
    <col min="13834" max="13834" width="12.28515625" style="20" customWidth="1"/>
    <col min="13835" max="13835" width="7.140625" style="20" customWidth="1"/>
    <col min="13836" max="13837" width="8.85546875" style="20"/>
    <col min="13838" max="13838" width="4.7109375" style="20" customWidth="1"/>
    <col min="13839" max="13839" width="6.7109375" style="20" customWidth="1"/>
    <col min="13840" max="13841" width="5.28515625" style="20" customWidth="1"/>
    <col min="13842" max="14077" width="8.85546875" style="20"/>
    <col min="14078" max="14078" width="10.140625" style="20" customWidth="1"/>
    <col min="14079" max="14079" width="2.7109375" style="20" customWidth="1"/>
    <col min="14080" max="14080" width="0" style="20" hidden="1" customWidth="1"/>
    <col min="14081" max="14081" width="7.7109375" style="20" customWidth="1"/>
    <col min="14082" max="14085" width="0" style="20" hidden="1" customWidth="1"/>
    <col min="14086" max="14086" width="43.7109375" style="20" customWidth="1"/>
    <col min="14087" max="14087" width="8.85546875" style="20"/>
    <col min="14088" max="14088" width="7.140625" style="20" customWidth="1"/>
    <col min="14089" max="14089" width="5.28515625" style="20" customWidth="1"/>
    <col min="14090" max="14090" width="12.28515625" style="20" customWidth="1"/>
    <col min="14091" max="14091" width="7.140625" style="20" customWidth="1"/>
    <col min="14092" max="14093" width="8.85546875" style="20"/>
    <col min="14094" max="14094" width="4.7109375" style="20" customWidth="1"/>
    <col min="14095" max="14095" width="6.7109375" style="20" customWidth="1"/>
    <col min="14096" max="14097" width="5.28515625" style="20" customWidth="1"/>
    <col min="14098" max="14333" width="8.85546875" style="20"/>
    <col min="14334" max="14334" width="10.140625" style="20" customWidth="1"/>
    <col min="14335" max="14335" width="2.7109375" style="20" customWidth="1"/>
    <col min="14336" max="14336" width="0" style="20" hidden="1" customWidth="1"/>
    <col min="14337" max="14337" width="7.7109375" style="20" customWidth="1"/>
    <col min="14338" max="14341" width="0" style="20" hidden="1" customWidth="1"/>
    <col min="14342" max="14342" width="43.7109375" style="20" customWidth="1"/>
    <col min="14343" max="14343" width="8.85546875" style="20"/>
    <col min="14344" max="14344" width="7.140625" style="20" customWidth="1"/>
    <col min="14345" max="14345" width="5.28515625" style="20" customWidth="1"/>
    <col min="14346" max="14346" width="12.28515625" style="20" customWidth="1"/>
    <col min="14347" max="14347" width="7.140625" style="20" customWidth="1"/>
    <col min="14348" max="14349" width="8.85546875" style="20"/>
    <col min="14350" max="14350" width="4.7109375" style="20" customWidth="1"/>
    <col min="14351" max="14351" width="6.7109375" style="20" customWidth="1"/>
    <col min="14352" max="14353" width="5.28515625" style="20" customWidth="1"/>
    <col min="14354" max="14589" width="8.85546875" style="20"/>
    <col min="14590" max="14590" width="10.140625" style="20" customWidth="1"/>
    <col min="14591" max="14591" width="2.7109375" style="20" customWidth="1"/>
    <col min="14592" max="14592" width="0" style="20" hidden="1" customWidth="1"/>
    <col min="14593" max="14593" width="7.7109375" style="20" customWidth="1"/>
    <col min="14594" max="14597" width="0" style="20" hidden="1" customWidth="1"/>
    <col min="14598" max="14598" width="43.7109375" style="20" customWidth="1"/>
    <col min="14599" max="14599" width="8.85546875" style="20"/>
    <col min="14600" max="14600" width="7.140625" style="20" customWidth="1"/>
    <col min="14601" max="14601" width="5.28515625" style="20" customWidth="1"/>
    <col min="14602" max="14602" width="12.28515625" style="20" customWidth="1"/>
    <col min="14603" max="14603" width="7.140625" style="20" customWidth="1"/>
    <col min="14604" max="14605" width="8.85546875" style="20"/>
    <col min="14606" max="14606" width="4.7109375" style="20" customWidth="1"/>
    <col min="14607" max="14607" width="6.7109375" style="20" customWidth="1"/>
    <col min="14608" max="14609" width="5.28515625" style="20" customWidth="1"/>
    <col min="14610" max="14845" width="8.85546875" style="20"/>
    <col min="14846" max="14846" width="10.140625" style="20" customWidth="1"/>
    <col min="14847" max="14847" width="2.7109375" style="20" customWidth="1"/>
    <col min="14848" max="14848" width="0" style="20" hidden="1" customWidth="1"/>
    <col min="14849" max="14849" width="7.7109375" style="20" customWidth="1"/>
    <col min="14850" max="14853" width="0" style="20" hidden="1" customWidth="1"/>
    <col min="14854" max="14854" width="43.7109375" style="20" customWidth="1"/>
    <col min="14855" max="14855" width="8.85546875" style="20"/>
    <col min="14856" max="14856" width="7.140625" style="20" customWidth="1"/>
    <col min="14857" max="14857" width="5.28515625" style="20" customWidth="1"/>
    <col min="14858" max="14858" width="12.28515625" style="20" customWidth="1"/>
    <col min="14859" max="14859" width="7.140625" style="20" customWidth="1"/>
    <col min="14860" max="14861" width="8.85546875" style="20"/>
    <col min="14862" max="14862" width="4.7109375" style="20" customWidth="1"/>
    <col min="14863" max="14863" width="6.7109375" style="20" customWidth="1"/>
    <col min="14864" max="14865" width="5.28515625" style="20" customWidth="1"/>
    <col min="14866" max="15101" width="8.85546875" style="20"/>
    <col min="15102" max="15102" width="10.140625" style="20" customWidth="1"/>
    <col min="15103" max="15103" width="2.7109375" style="20" customWidth="1"/>
    <col min="15104" max="15104" width="0" style="20" hidden="1" customWidth="1"/>
    <col min="15105" max="15105" width="7.7109375" style="20" customWidth="1"/>
    <col min="15106" max="15109" width="0" style="20" hidden="1" customWidth="1"/>
    <col min="15110" max="15110" width="43.7109375" style="20" customWidth="1"/>
    <col min="15111" max="15111" width="8.85546875" style="20"/>
    <col min="15112" max="15112" width="7.140625" style="20" customWidth="1"/>
    <col min="15113" max="15113" width="5.28515625" style="20" customWidth="1"/>
    <col min="15114" max="15114" width="12.28515625" style="20" customWidth="1"/>
    <col min="15115" max="15115" width="7.140625" style="20" customWidth="1"/>
    <col min="15116" max="15117" width="8.85546875" style="20"/>
    <col min="15118" max="15118" width="4.7109375" style="20" customWidth="1"/>
    <col min="15119" max="15119" width="6.7109375" style="20" customWidth="1"/>
    <col min="15120" max="15121" width="5.28515625" style="20" customWidth="1"/>
    <col min="15122" max="15357" width="8.85546875" style="20"/>
    <col min="15358" max="15358" width="10.140625" style="20" customWidth="1"/>
    <col min="15359" max="15359" width="2.7109375" style="20" customWidth="1"/>
    <col min="15360" max="15360" width="0" style="20" hidden="1" customWidth="1"/>
    <col min="15361" max="15361" width="7.7109375" style="20" customWidth="1"/>
    <col min="15362" max="15365" width="0" style="20" hidden="1" customWidth="1"/>
    <col min="15366" max="15366" width="43.7109375" style="20" customWidth="1"/>
    <col min="15367" max="15367" width="8.85546875" style="20"/>
    <col min="15368" max="15368" width="7.140625" style="20" customWidth="1"/>
    <col min="15369" max="15369" width="5.28515625" style="20" customWidth="1"/>
    <col min="15370" max="15370" width="12.28515625" style="20" customWidth="1"/>
    <col min="15371" max="15371" width="7.140625" style="20" customWidth="1"/>
    <col min="15372" max="15373" width="8.85546875" style="20"/>
    <col min="15374" max="15374" width="4.7109375" style="20" customWidth="1"/>
    <col min="15375" max="15375" width="6.7109375" style="20" customWidth="1"/>
    <col min="15376" max="15377" width="5.28515625" style="20" customWidth="1"/>
    <col min="15378" max="15613" width="8.85546875" style="20"/>
    <col min="15614" max="15614" width="10.140625" style="20" customWidth="1"/>
    <col min="15615" max="15615" width="2.7109375" style="20" customWidth="1"/>
    <col min="15616" max="15616" width="0" style="20" hidden="1" customWidth="1"/>
    <col min="15617" max="15617" width="7.7109375" style="20" customWidth="1"/>
    <col min="15618" max="15621" width="0" style="20" hidden="1" customWidth="1"/>
    <col min="15622" max="15622" width="43.7109375" style="20" customWidth="1"/>
    <col min="15623" max="15623" width="8.85546875" style="20"/>
    <col min="15624" max="15624" width="7.140625" style="20" customWidth="1"/>
    <col min="15625" max="15625" width="5.28515625" style="20" customWidth="1"/>
    <col min="15626" max="15626" width="12.28515625" style="20" customWidth="1"/>
    <col min="15627" max="15627" width="7.140625" style="20" customWidth="1"/>
    <col min="15628" max="15629" width="8.85546875" style="20"/>
    <col min="15630" max="15630" width="4.7109375" style="20" customWidth="1"/>
    <col min="15631" max="15631" width="6.7109375" style="20" customWidth="1"/>
    <col min="15632" max="15633" width="5.28515625" style="20" customWidth="1"/>
    <col min="15634" max="15869" width="8.85546875" style="20"/>
    <col min="15870" max="15870" width="10.140625" style="20" customWidth="1"/>
    <col min="15871" max="15871" width="2.7109375" style="20" customWidth="1"/>
    <col min="15872" max="15872" width="0" style="20" hidden="1" customWidth="1"/>
    <col min="15873" max="15873" width="7.7109375" style="20" customWidth="1"/>
    <col min="15874" max="15877" width="0" style="20" hidden="1" customWidth="1"/>
    <col min="15878" max="15878" width="43.7109375" style="20" customWidth="1"/>
    <col min="15879" max="15879" width="8.85546875" style="20"/>
    <col min="15880" max="15880" width="7.140625" style="20" customWidth="1"/>
    <col min="15881" max="15881" width="5.28515625" style="20" customWidth="1"/>
    <col min="15882" max="15882" width="12.28515625" style="20" customWidth="1"/>
    <col min="15883" max="15883" width="7.140625" style="20" customWidth="1"/>
    <col min="15884" max="15885" width="8.85546875" style="20"/>
    <col min="15886" max="15886" width="4.7109375" style="20" customWidth="1"/>
    <col min="15887" max="15887" width="6.7109375" style="20" customWidth="1"/>
    <col min="15888" max="15889" width="5.28515625" style="20" customWidth="1"/>
    <col min="15890" max="16125" width="8.85546875" style="20"/>
    <col min="16126" max="16126" width="10.140625" style="20" customWidth="1"/>
    <col min="16127" max="16127" width="2.7109375" style="20" customWidth="1"/>
    <col min="16128" max="16128" width="0" style="20" hidden="1" customWidth="1"/>
    <col min="16129" max="16129" width="7.7109375" style="20" customWidth="1"/>
    <col min="16130" max="16133" width="0" style="20" hidden="1" customWidth="1"/>
    <col min="16134" max="16134" width="43.7109375" style="20" customWidth="1"/>
    <col min="16135" max="16135" width="8.85546875" style="20"/>
    <col min="16136" max="16136" width="7.140625" style="20" customWidth="1"/>
    <col min="16137" max="16137" width="5.28515625" style="20" customWidth="1"/>
    <col min="16138" max="16138" width="12.28515625" style="20" customWidth="1"/>
    <col min="16139" max="16139" width="7.140625" style="20" customWidth="1"/>
    <col min="16140" max="16141" width="8.85546875" style="20"/>
    <col min="16142" max="16142" width="4.7109375" style="20" customWidth="1"/>
    <col min="16143" max="16143" width="6.7109375" style="20" customWidth="1"/>
    <col min="16144" max="16145" width="5.28515625" style="20" customWidth="1"/>
    <col min="16146" max="16384" width="8.85546875" style="20"/>
  </cols>
  <sheetData>
    <row r="1" spans="1:16" ht="15" x14ac:dyDescent="0.25">
      <c r="A1" s="109" t="s">
        <v>472</v>
      </c>
      <c r="B1" s="2"/>
      <c r="C1" s="2"/>
      <c r="D1" s="2"/>
    </row>
    <row r="2" spans="1:16" x14ac:dyDescent="0.2">
      <c r="A2" s="2" t="s">
        <v>473</v>
      </c>
      <c r="B2" s="2"/>
      <c r="C2" s="2"/>
      <c r="D2" s="2"/>
    </row>
    <row r="3" spans="1:16" x14ac:dyDescent="0.2">
      <c r="A3" s="2" t="s">
        <v>474</v>
      </c>
      <c r="B3" s="2"/>
      <c r="C3" s="2"/>
      <c r="D3" s="2"/>
    </row>
    <row r="6" spans="1:16" ht="15" x14ac:dyDescent="0.25">
      <c r="A6" s="155" t="s">
        <v>378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8" spans="1:16" s="91" customFormat="1" ht="11.25" x14ac:dyDescent="0.2">
      <c r="A8" s="157" t="s">
        <v>402</v>
      </c>
      <c r="B8" s="158"/>
      <c r="C8" s="158"/>
      <c r="D8" s="158"/>
      <c r="E8" s="158"/>
      <c r="F8" s="158"/>
      <c r="G8" s="159" t="s">
        <v>379</v>
      </c>
      <c r="H8" s="160"/>
      <c r="I8" s="159" t="s">
        <v>380</v>
      </c>
      <c r="J8" s="160"/>
      <c r="K8" s="159" t="s">
        <v>351</v>
      </c>
      <c r="L8" s="160"/>
      <c r="M8" s="156" t="s">
        <v>4</v>
      </c>
      <c r="N8" s="156"/>
      <c r="O8" s="156"/>
      <c r="P8" s="156"/>
    </row>
    <row r="9" spans="1:16" s="13" customFormat="1" ht="11.25" x14ac:dyDescent="0.2">
      <c r="A9" s="161" t="s">
        <v>403</v>
      </c>
      <c r="B9" s="162"/>
      <c r="C9" s="162"/>
      <c r="D9" s="162"/>
      <c r="E9" s="162"/>
      <c r="F9" s="162"/>
      <c r="G9" s="148">
        <v>1</v>
      </c>
      <c r="H9" s="149"/>
      <c r="I9" s="148">
        <v>2</v>
      </c>
      <c r="J9" s="149"/>
      <c r="K9" s="148">
        <v>3</v>
      </c>
      <c r="L9" s="149"/>
      <c r="M9" s="150" t="s">
        <v>466</v>
      </c>
      <c r="N9" s="151"/>
      <c r="O9" s="150" t="s">
        <v>467</v>
      </c>
      <c r="P9" s="151"/>
    </row>
    <row r="10" spans="1:16" x14ac:dyDescent="0.2">
      <c r="A10" s="174" t="s">
        <v>404</v>
      </c>
      <c r="B10" s="170"/>
      <c r="C10" s="170"/>
      <c r="D10" s="170"/>
      <c r="E10" s="170"/>
      <c r="F10" s="170"/>
      <c r="G10" s="187">
        <f>G11+G14+G17+G20+G23+G27+G30</f>
        <v>811270</v>
      </c>
      <c r="H10" s="188"/>
      <c r="I10" s="187">
        <f t="shared" ref="I10" si="0">I11+I14+I17+I20+I23+I27+I30</f>
        <v>815570</v>
      </c>
      <c r="J10" s="188"/>
      <c r="K10" s="187">
        <f t="shared" ref="K10" si="1">K11+K14+K17+K20+K23+K27+K30</f>
        <v>947440</v>
      </c>
      <c r="L10" s="188"/>
      <c r="M10" s="173">
        <f t="shared" ref="M10:M30" si="2">K10/G10</f>
        <v>1.1678479421154486</v>
      </c>
      <c r="N10" s="172"/>
      <c r="O10" s="173">
        <f t="shared" ref="O10:O30" si="3">K10/I10</f>
        <v>1.1616905967605478</v>
      </c>
      <c r="P10" s="172"/>
    </row>
    <row r="11" spans="1:16" ht="25.5" customHeight="1" x14ac:dyDescent="0.2">
      <c r="A11" s="174" t="s">
        <v>406</v>
      </c>
      <c r="B11" s="170"/>
      <c r="C11" s="170"/>
      <c r="D11" s="170"/>
      <c r="E11" s="170"/>
      <c r="F11" s="170"/>
      <c r="G11" s="175">
        <f>G12</f>
        <v>1000</v>
      </c>
      <c r="H11" s="169"/>
      <c r="I11" s="175">
        <f>I12</f>
        <v>1000</v>
      </c>
      <c r="J11" s="169"/>
      <c r="K11" s="175">
        <f>K12</f>
        <v>1000</v>
      </c>
      <c r="L11" s="169"/>
      <c r="M11" s="173">
        <f t="shared" si="2"/>
        <v>1</v>
      </c>
      <c r="N11" s="172"/>
      <c r="O11" s="173">
        <f t="shared" si="3"/>
        <v>1</v>
      </c>
      <c r="P11" s="172"/>
    </row>
    <row r="12" spans="1:16" ht="24.75" customHeight="1" x14ac:dyDescent="0.2">
      <c r="A12" s="170" t="s">
        <v>407</v>
      </c>
      <c r="B12" s="170"/>
      <c r="C12" s="170"/>
      <c r="D12" s="170"/>
      <c r="E12" s="170"/>
      <c r="F12" s="170"/>
      <c r="G12" s="175">
        <f>G13</f>
        <v>1000</v>
      </c>
      <c r="H12" s="177"/>
      <c r="I12" s="175">
        <f>I13</f>
        <v>1000</v>
      </c>
      <c r="J12" s="177"/>
      <c r="K12" s="175">
        <f>K13</f>
        <v>1000</v>
      </c>
      <c r="L12" s="177"/>
      <c r="M12" s="173">
        <f t="shared" si="2"/>
        <v>1</v>
      </c>
      <c r="N12" s="172"/>
      <c r="O12" s="173">
        <f t="shared" si="3"/>
        <v>1</v>
      </c>
      <c r="P12" s="172"/>
    </row>
    <row r="13" spans="1:16" ht="28.15" customHeight="1" x14ac:dyDescent="0.2">
      <c r="A13" s="170" t="s">
        <v>408</v>
      </c>
      <c r="B13" s="170"/>
      <c r="C13" s="170"/>
      <c r="D13" s="170"/>
      <c r="E13" s="170"/>
      <c r="F13" s="170"/>
      <c r="G13" s="168">
        <v>1000</v>
      </c>
      <c r="H13" s="169"/>
      <c r="I13" s="168">
        <v>1000</v>
      </c>
      <c r="J13" s="169"/>
      <c r="K13" s="168">
        <v>1000</v>
      </c>
      <c r="L13" s="169"/>
      <c r="M13" s="171">
        <f t="shared" si="2"/>
        <v>1</v>
      </c>
      <c r="N13" s="176"/>
      <c r="O13" s="171">
        <f t="shared" si="3"/>
        <v>1</v>
      </c>
      <c r="P13" s="176"/>
    </row>
    <row r="14" spans="1:16" x14ac:dyDescent="0.2">
      <c r="A14" s="174" t="s">
        <v>409</v>
      </c>
      <c r="B14" s="170"/>
      <c r="C14" s="170"/>
      <c r="D14" s="170"/>
      <c r="E14" s="170"/>
      <c r="F14" s="170"/>
      <c r="G14" s="175">
        <f>G15</f>
        <v>560</v>
      </c>
      <c r="H14" s="169"/>
      <c r="I14" s="175">
        <f>I15</f>
        <v>560</v>
      </c>
      <c r="J14" s="169"/>
      <c r="K14" s="175">
        <f>K15</f>
        <v>560</v>
      </c>
      <c r="L14" s="169"/>
      <c r="M14" s="173">
        <f t="shared" si="2"/>
        <v>1</v>
      </c>
      <c r="N14" s="172"/>
      <c r="O14" s="173">
        <f t="shared" si="3"/>
        <v>1</v>
      </c>
      <c r="P14" s="172"/>
    </row>
    <row r="15" spans="1:16" x14ac:dyDescent="0.2">
      <c r="A15" s="170" t="s">
        <v>410</v>
      </c>
      <c r="B15" s="170"/>
      <c r="C15" s="170"/>
      <c r="D15" s="170"/>
      <c r="E15" s="170"/>
      <c r="F15" s="170"/>
      <c r="G15" s="191">
        <f>G16</f>
        <v>560</v>
      </c>
      <c r="H15" s="192"/>
      <c r="I15" s="175">
        <f>I16</f>
        <v>560</v>
      </c>
      <c r="J15" s="177"/>
      <c r="K15" s="175">
        <f>K16</f>
        <v>560</v>
      </c>
      <c r="L15" s="177"/>
      <c r="M15" s="173">
        <f t="shared" si="2"/>
        <v>1</v>
      </c>
      <c r="N15" s="172"/>
      <c r="O15" s="173">
        <f t="shared" si="3"/>
        <v>1</v>
      </c>
      <c r="P15" s="172"/>
    </row>
    <row r="16" spans="1:16" x14ac:dyDescent="0.2">
      <c r="A16" s="170" t="s">
        <v>411</v>
      </c>
      <c r="B16" s="170"/>
      <c r="C16" s="170"/>
      <c r="D16" s="170"/>
      <c r="E16" s="170"/>
      <c r="F16" s="170"/>
      <c r="G16" s="168">
        <v>560</v>
      </c>
      <c r="H16" s="169"/>
      <c r="I16" s="168">
        <v>560</v>
      </c>
      <c r="J16" s="169"/>
      <c r="K16" s="168">
        <v>560</v>
      </c>
      <c r="L16" s="169"/>
      <c r="M16" s="171">
        <f t="shared" si="2"/>
        <v>1</v>
      </c>
      <c r="N16" s="176"/>
      <c r="O16" s="171">
        <f t="shared" si="3"/>
        <v>1</v>
      </c>
      <c r="P16" s="176"/>
    </row>
    <row r="17" spans="1:16" ht="27" customHeight="1" x14ac:dyDescent="0.2">
      <c r="A17" s="174" t="s">
        <v>412</v>
      </c>
      <c r="B17" s="170"/>
      <c r="C17" s="170"/>
      <c r="D17" s="170"/>
      <c r="E17" s="170"/>
      <c r="F17" s="170"/>
      <c r="G17" s="175">
        <f>G18</f>
        <v>2900</v>
      </c>
      <c r="H17" s="169"/>
      <c r="I17" s="175">
        <f>I18</f>
        <v>9000</v>
      </c>
      <c r="J17" s="169"/>
      <c r="K17" s="175">
        <f>K18</f>
        <v>9820</v>
      </c>
      <c r="L17" s="169"/>
      <c r="M17" s="173">
        <f t="shared" si="2"/>
        <v>3.386206896551724</v>
      </c>
      <c r="N17" s="172"/>
      <c r="O17" s="173">
        <f t="shared" si="3"/>
        <v>1.0911111111111111</v>
      </c>
      <c r="P17" s="172"/>
    </row>
    <row r="18" spans="1:16" x14ac:dyDescent="0.2">
      <c r="A18" s="170" t="s">
        <v>413</v>
      </c>
      <c r="B18" s="170"/>
      <c r="C18" s="170"/>
      <c r="D18" s="170"/>
      <c r="E18" s="170"/>
      <c r="F18" s="170"/>
      <c r="G18" s="191">
        <f>G19</f>
        <v>2900</v>
      </c>
      <c r="H18" s="192"/>
      <c r="I18" s="191">
        <f>I19</f>
        <v>9000</v>
      </c>
      <c r="J18" s="192"/>
      <c r="K18" s="191">
        <f>K19</f>
        <v>9820</v>
      </c>
      <c r="L18" s="192"/>
      <c r="M18" s="173">
        <f t="shared" si="2"/>
        <v>3.386206896551724</v>
      </c>
      <c r="N18" s="172"/>
      <c r="O18" s="173">
        <f t="shared" si="3"/>
        <v>1.0911111111111111</v>
      </c>
      <c r="P18" s="172"/>
    </row>
    <row r="19" spans="1:16" x14ac:dyDescent="0.2">
      <c r="A19" s="170" t="s">
        <v>414</v>
      </c>
      <c r="B19" s="170"/>
      <c r="C19" s="170"/>
      <c r="D19" s="170"/>
      <c r="E19" s="170"/>
      <c r="F19" s="170"/>
      <c r="G19" s="168">
        <v>2900</v>
      </c>
      <c r="H19" s="169"/>
      <c r="I19" s="168">
        <f>8100+900</f>
        <v>9000</v>
      </c>
      <c r="J19" s="169"/>
      <c r="K19" s="168">
        <f>8020+1800</f>
        <v>9820</v>
      </c>
      <c r="L19" s="169"/>
      <c r="M19" s="171">
        <f t="shared" si="2"/>
        <v>3.386206896551724</v>
      </c>
      <c r="N19" s="176"/>
      <c r="O19" s="171">
        <f t="shared" si="3"/>
        <v>1.0911111111111111</v>
      </c>
      <c r="P19" s="176"/>
    </row>
    <row r="20" spans="1:16" ht="24.6" customHeight="1" x14ac:dyDescent="0.2">
      <c r="A20" s="174" t="s">
        <v>468</v>
      </c>
      <c r="B20" s="170"/>
      <c r="C20" s="170"/>
      <c r="D20" s="170"/>
      <c r="E20" s="170"/>
      <c r="F20" s="170"/>
      <c r="G20" s="175">
        <f>G21</f>
        <v>1000</v>
      </c>
      <c r="H20" s="169"/>
      <c r="I20" s="175">
        <f>I21</f>
        <v>1900</v>
      </c>
      <c r="J20" s="169"/>
      <c r="K20" s="175">
        <f>K21</f>
        <v>2000</v>
      </c>
      <c r="L20" s="169"/>
      <c r="M20" s="173">
        <f t="shared" si="2"/>
        <v>2</v>
      </c>
      <c r="N20" s="172"/>
      <c r="O20" s="173">
        <f t="shared" si="3"/>
        <v>1.0526315789473684</v>
      </c>
      <c r="P20" s="172"/>
    </row>
    <row r="21" spans="1:16" ht="31.15" customHeight="1" x14ac:dyDescent="0.2">
      <c r="A21" s="170" t="s">
        <v>469</v>
      </c>
      <c r="B21" s="170"/>
      <c r="C21" s="170"/>
      <c r="D21" s="170"/>
      <c r="E21" s="170"/>
      <c r="F21" s="170"/>
      <c r="G21" s="191">
        <f>G22</f>
        <v>1000</v>
      </c>
      <c r="H21" s="192"/>
      <c r="I21" s="191">
        <f>I22</f>
        <v>1900</v>
      </c>
      <c r="J21" s="192"/>
      <c r="K21" s="191">
        <f>K22</f>
        <v>2000</v>
      </c>
      <c r="L21" s="192"/>
      <c r="M21" s="171">
        <f t="shared" si="2"/>
        <v>2</v>
      </c>
      <c r="N21" s="176"/>
      <c r="O21" s="171">
        <f t="shared" si="3"/>
        <v>1.0526315789473684</v>
      </c>
      <c r="P21" s="176"/>
    </row>
    <row r="22" spans="1:16" x14ac:dyDescent="0.2">
      <c r="A22" s="170" t="s">
        <v>415</v>
      </c>
      <c r="B22" s="170"/>
      <c r="C22" s="170"/>
      <c r="D22" s="170"/>
      <c r="E22" s="170"/>
      <c r="F22" s="170"/>
      <c r="G22" s="168">
        <v>1000</v>
      </c>
      <c r="H22" s="169"/>
      <c r="I22" s="168">
        <v>1900</v>
      </c>
      <c r="J22" s="169"/>
      <c r="K22" s="168">
        <v>2000</v>
      </c>
      <c r="L22" s="169"/>
      <c r="M22" s="171">
        <f t="shared" si="2"/>
        <v>2</v>
      </c>
      <c r="N22" s="176"/>
      <c r="O22" s="171">
        <f t="shared" si="3"/>
        <v>1.0526315789473684</v>
      </c>
      <c r="P22" s="176"/>
    </row>
    <row r="23" spans="1:16" ht="26.45" customHeight="1" x14ac:dyDescent="0.2">
      <c r="A23" s="194" t="s">
        <v>416</v>
      </c>
      <c r="B23" s="194"/>
      <c r="C23" s="194"/>
      <c r="D23" s="194"/>
      <c r="E23" s="194"/>
      <c r="F23" s="194"/>
      <c r="G23" s="175">
        <f>SUM(G25:H26)</f>
        <v>805768</v>
      </c>
      <c r="H23" s="177"/>
      <c r="I23" s="175">
        <f>SUM(I25:J26)</f>
        <v>803068</v>
      </c>
      <c r="J23" s="177"/>
      <c r="K23" s="175">
        <f>SUM(K25:L26)</f>
        <v>934018</v>
      </c>
      <c r="L23" s="177"/>
      <c r="M23" s="173">
        <f t="shared" si="2"/>
        <v>1.1591649209201655</v>
      </c>
      <c r="N23" s="172"/>
      <c r="O23" s="173">
        <f t="shared" si="3"/>
        <v>1.1630621566293264</v>
      </c>
      <c r="P23" s="172"/>
    </row>
    <row r="24" spans="1:16" ht="28.5" customHeight="1" x14ac:dyDescent="0.2">
      <c r="A24" s="193" t="s">
        <v>417</v>
      </c>
      <c r="B24" s="193"/>
      <c r="C24" s="193"/>
      <c r="D24" s="193"/>
      <c r="E24" s="193"/>
      <c r="F24" s="193"/>
      <c r="G24" s="175">
        <f>SUM(G25:H26)</f>
        <v>805768</v>
      </c>
      <c r="H24" s="177"/>
      <c r="I24" s="175">
        <f>SUM(I25:J26)</f>
        <v>803068</v>
      </c>
      <c r="J24" s="177"/>
      <c r="K24" s="175">
        <f>SUM(K25:L26)</f>
        <v>934018</v>
      </c>
      <c r="L24" s="177"/>
      <c r="M24" s="173">
        <f t="shared" si="2"/>
        <v>1.1591649209201655</v>
      </c>
      <c r="N24" s="172"/>
      <c r="O24" s="173">
        <f t="shared" si="3"/>
        <v>1.1630621566293264</v>
      </c>
      <c r="P24" s="172"/>
    </row>
    <row r="25" spans="1:16" ht="29.25" customHeight="1" x14ac:dyDescent="0.2">
      <c r="A25" s="193" t="s">
        <v>418</v>
      </c>
      <c r="B25" s="193"/>
      <c r="C25" s="193"/>
      <c r="D25" s="193"/>
      <c r="E25" s="193"/>
      <c r="F25" s="193"/>
      <c r="G25" s="168">
        <v>795368</v>
      </c>
      <c r="H25" s="169"/>
      <c r="I25" s="168">
        <v>792668</v>
      </c>
      <c r="J25" s="169"/>
      <c r="K25" s="168">
        <v>931018</v>
      </c>
      <c r="L25" s="169"/>
      <c r="M25" s="171">
        <f t="shared" si="2"/>
        <v>1.1705499844097325</v>
      </c>
      <c r="N25" s="176"/>
      <c r="O25" s="171">
        <f t="shared" si="3"/>
        <v>1.1745371328223164</v>
      </c>
      <c r="P25" s="176"/>
    </row>
    <row r="26" spans="1:16" ht="29.45" customHeight="1" x14ac:dyDescent="0.2">
      <c r="A26" s="193" t="s">
        <v>419</v>
      </c>
      <c r="B26" s="193"/>
      <c r="C26" s="193"/>
      <c r="D26" s="193"/>
      <c r="E26" s="193"/>
      <c r="F26" s="193"/>
      <c r="G26" s="168">
        <v>10400</v>
      </c>
      <c r="H26" s="169"/>
      <c r="I26" s="168">
        <v>10400</v>
      </c>
      <c r="J26" s="169"/>
      <c r="K26" s="168">
        <v>3000</v>
      </c>
      <c r="L26" s="169"/>
      <c r="M26" s="171">
        <f t="shared" si="2"/>
        <v>0.28846153846153844</v>
      </c>
      <c r="N26" s="176"/>
      <c r="O26" s="171">
        <f t="shared" si="3"/>
        <v>0.28846153846153844</v>
      </c>
      <c r="P26" s="176"/>
    </row>
    <row r="27" spans="1:16" x14ac:dyDescent="0.2">
      <c r="A27" s="174" t="s">
        <v>420</v>
      </c>
      <c r="B27" s="170"/>
      <c r="C27" s="170"/>
      <c r="D27" s="170"/>
      <c r="E27" s="170"/>
      <c r="F27" s="170"/>
      <c r="G27" s="175">
        <f>G28</f>
        <v>10</v>
      </c>
      <c r="H27" s="169"/>
      <c r="I27" s="175">
        <f>I28</f>
        <v>10</v>
      </c>
      <c r="J27" s="169"/>
      <c r="K27" s="175">
        <f>K28</f>
        <v>10</v>
      </c>
      <c r="L27" s="169"/>
      <c r="M27" s="173">
        <f t="shared" si="2"/>
        <v>1</v>
      </c>
      <c r="N27" s="172"/>
      <c r="O27" s="173">
        <f t="shared" si="3"/>
        <v>1</v>
      </c>
      <c r="P27" s="172"/>
    </row>
    <row r="28" spans="1:16" x14ac:dyDescent="0.2">
      <c r="A28" s="170" t="s">
        <v>421</v>
      </c>
      <c r="B28" s="170"/>
      <c r="C28" s="170"/>
      <c r="D28" s="170"/>
      <c r="E28" s="170"/>
      <c r="F28" s="170"/>
      <c r="G28" s="191">
        <f>G29</f>
        <v>10</v>
      </c>
      <c r="H28" s="192"/>
      <c r="I28" s="168">
        <v>10</v>
      </c>
      <c r="J28" s="169"/>
      <c r="K28" s="168">
        <f>K29</f>
        <v>10</v>
      </c>
      <c r="L28" s="169"/>
      <c r="M28" s="171">
        <f t="shared" si="2"/>
        <v>1</v>
      </c>
      <c r="N28" s="176"/>
      <c r="O28" s="171">
        <f t="shared" si="3"/>
        <v>1</v>
      </c>
      <c r="P28" s="176"/>
    </row>
    <row r="29" spans="1:16" x14ac:dyDescent="0.2">
      <c r="A29" s="170" t="s">
        <v>422</v>
      </c>
      <c r="B29" s="170"/>
      <c r="C29" s="170"/>
      <c r="D29" s="170"/>
      <c r="E29" s="170"/>
      <c r="F29" s="170"/>
      <c r="G29" s="168">
        <v>10</v>
      </c>
      <c r="H29" s="169"/>
      <c r="I29" s="168">
        <v>10</v>
      </c>
      <c r="J29" s="169"/>
      <c r="K29" s="168">
        <v>10</v>
      </c>
      <c r="L29" s="169"/>
      <c r="M29" s="171">
        <f t="shared" si="2"/>
        <v>1</v>
      </c>
      <c r="N29" s="176"/>
      <c r="O29" s="171">
        <f t="shared" si="3"/>
        <v>1</v>
      </c>
      <c r="P29" s="176"/>
    </row>
    <row r="30" spans="1:16" ht="15" thickBot="1" x14ac:dyDescent="0.25">
      <c r="A30" s="152" t="s">
        <v>470</v>
      </c>
      <c r="B30" s="152"/>
      <c r="C30" s="152"/>
      <c r="D30" s="152"/>
      <c r="E30" s="152"/>
      <c r="F30" s="152"/>
      <c r="G30" s="189">
        <v>32</v>
      </c>
      <c r="H30" s="189"/>
      <c r="I30" s="189">
        <v>32</v>
      </c>
      <c r="J30" s="189"/>
      <c r="K30" s="189">
        <v>32</v>
      </c>
      <c r="L30" s="189"/>
      <c r="M30" s="190">
        <f t="shared" si="2"/>
        <v>1</v>
      </c>
      <c r="N30" s="190"/>
      <c r="O30" s="190">
        <f t="shared" si="3"/>
        <v>1</v>
      </c>
      <c r="P30" s="190"/>
    </row>
    <row r="31" spans="1:16" x14ac:dyDescent="0.2">
      <c r="G31" s="24"/>
      <c r="I31" s="24"/>
      <c r="K31" s="24"/>
      <c r="M31" s="17"/>
      <c r="N31" s="18"/>
      <c r="O31" s="17"/>
      <c r="P31" s="18"/>
    </row>
    <row r="32" spans="1:16" x14ac:dyDescent="0.2">
      <c r="G32" s="24"/>
      <c r="I32" s="24"/>
      <c r="K32" s="24"/>
      <c r="M32" s="17"/>
      <c r="N32" s="18"/>
      <c r="O32" s="17"/>
      <c r="P32" s="18"/>
    </row>
    <row r="33" spans="1:21" s="91" customFormat="1" ht="11.25" x14ac:dyDescent="0.2">
      <c r="A33" s="157" t="s">
        <v>402</v>
      </c>
      <c r="B33" s="158"/>
      <c r="C33" s="158"/>
      <c r="D33" s="158"/>
      <c r="E33" s="158"/>
      <c r="F33" s="158"/>
      <c r="G33" s="159" t="s">
        <v>379</v>
      </c>
      <c r="H33" s="160"/>
      <c r="I33" s="159" t="s">
        <v>380</v>
      </c>
      <c r="J33" s="160"/>
      <c r="K33" s="159" t="s">
        <v>351</v>
      </c>
      <c r="L33" s="160"/>
      <c r="M33" s="156" t="s">
        <v>4</v>
      </c>
      <c r="N33" s="156"/>
      <c r="O33" s="156"/>
      <c r="P33" s="156"/>
    </row>
    <row r="34" spans="1:21" s="91" customFormat="1" ht="11.25" x14ac:dyDescent="0.2">
      <c r="A34" s="161" t="s">
        <v>403</v>
      </c>
      <c r="B34" s="162"/>
      <c r="C34" s="162"/>
      <c r="D34" s="162"/>
      <c r="E34" s="162"/>
      <c r="F34" s="162"/>
      <c r="G34" s="148">
        <v>1</v>
      </c>
      <c r="H34" s="149"/>
      <c r="I34" s="148">
        <v>2</v>
      </c>
      <c r="J34" s="149"/>
      <c r="K34" s="148">
        <v>3</v>
      </c>
      <c r="L34" s="149"/>
      <c r="M34" s="150" t="s">
        <v>466</v>
      </c>
      <c r="N34" s="151"/>
      <c r="O34" s="150" t="s">
        <v>467</v>
      </c>
      <c r="P34" s="151"/>
    </row>
    <row r="35" spans="1:21" x14ac:dyDescent="0.2">
      <c r="A35" s="174" t="s">
        <v>423</v>
      </c>
      <c r="B35" s="170"/>
      <c r="C35" s="170"/>
      <c r="D35" s="170"/>
      <c r="E35" s="170"/>
      <c r="F35" s="170"/>
      <c r="G35" s="187">
        <f>G36+G44+G69+G73</f>
        <v>811270</v>
      </c>
      <c r="H35" s="188"/>
      <c r="I35" s="187">
        <f>I36+I44+I69+I73</f>
        <v>815570</v>
      </c>
      <c r="J35" s="188"/>
      <c r="K35" s="187">
        <f>K36+K44+K69+K73</f>
        <v>947440</v>
      </c>
      <c r="L35" s="188"/>
      <c r="M35" s="173">
        <f t="shared" ref="M35:M73" si="4">K35/G35</f>
        <v>1.1678479421154486</v>
      </c>
      <c r="N35" s="172"/>
      <c r="O35" s="173">
        <f t="shared" ref="O35:O74" si="5">K35/I35</f>
        <v>1.1616905967605478</v>
      </c>
      <c r="P35" s="172"/>
      <c r="S35" s="21"/>
      <c r="T35" s="21"/>
      <c r="U35" s="21"/>
    </row>
    <row r="36" spans="1:21" x14ac:dyDescent="0.2">
      <c r="A36" s="174" t="s">
        <v>424</v>
      </c>
      <c r="B36" s="170"/>
      <c r="C36" s="170"/>
      <c r="D36" s="170"/>
      <c r="E36" s="170"/>
      <c r="F36" s="170"/>
      <c r="G36" s="175">
        <f>G37+G39+G41</f>
        <v>664700</v>
      </c>
      <c r="H36" s="169"/>
      <c r="I36" s="175">
        <f>I37+I39+I41</f>
        <v>667800</v>
      </c>
      <c r="J36" s="169"/>
      <c r="K36" s="175">
        <f>K37+K39+K41</f>
        <v>781600</v>
      </c>
      <c r="L36" s="169"/>
      <c r="M36" s="173">
        <f t="shared" si="4"/>
        <v>1.1758688129983452</v>
      </c>
      <c r="N36" s="172"/>
      <c r="O36" s="173">
        <f t="shared" si="5"/>
        <v>1.1704103024857742</v>
      </c>
      <c r="P36" s="172"/>
    </row>
    <row r="37" spans="1:21" x14ac:dyDescent="0.2">
      <c r="A37" s="184" t="s">
        <v>425</v>
      </c>
      <c r="B37" s="184"/>
      <c r="C37" s="184"/>
      <c r="D37" s="184"/>
      <c r="E37" s="184"/>
      <c r="F37" s="184"/>
      <c r="G37" s="185">
        <f>G38</f>
        <v>500000</v>
      </c>
      <c r="H37" s="186"/>
      <c r="I37" s="185">
        <f>I38</f>
        <v>500000</v>
      </c>
      <c r="J37" s="186"/>
      <c r="K37" s="185">
        <f>K38</f>
        <v>610000</v>
      </c>
      <c r="L37" s="186"/>
      <c r="M37" s="173">
        <f t="shared" si="4"/>
        <v>1.22</v>
      </c>
      <c r="N37" s="178"/>
      <c r="O37" s="173">
        <f t="shared" si="5"/>
        <v>1.22</v>
      </c>
      <c r="P37" s="178"/>
    </row>
    <row r="38" spans="1:21" x14ac:dyDescent="0.2">
      <c r="A38" s="170" t="s">
        <v>426</v>
      </c>
      <c r="B38" s="170"/>
      <c r="C38" s="170"/>
      <c r="D38" s="170"/>
      <c r="E38" s="170"/>
      <c r="F38" s="170"/>
      <c r="G38" s="168">
        <v>500000</v>
      </c>
      <c r="H38" s="169"/>
      <c r="I38" s="168">
        <v>500000</v>
      </c>
      <c r="J38" s="169"/>
      <c r="K38" s="168">
        <v>610000</v>
      </c>
      <c r="L38" s="169"/>
      <c r="M38" s="171">
        <f t="shared" si="4"/>
        <v>1.22</v>
      </c>
      <c r="N38" s="176"/>
      <c r="O38" s="171">
        <f t="shared" si="5"/>
        <v>1.22</v>
      </c>
      <c r="P38" s="176"/>
    </row>
    <row r="39" spans="1:21" x14ac:dyDescent="0.2">
      <c r="A39" s="184" t="s">
        <v>427</v>
      </c>
      <c r="B39" s="184"/>
      <c r="C39" s="184"/>
      <c r="D39" s="184"/>
      <c r="E39" s="184"/>
      <c r="F39" s="184"/>
      <c r="G39" s="185">
        <f>G40</f>
        <v>64200</v>
      </c>
      <c r="H39" s="186"/>
      <c r="I39" s="185">
        <f>I40</f>
        <v>67300</v>
      </c>
      <c r="J39" s="186"/>
      <c r="K39" s="185">
        <f>K40</f>
        <v>70300</v>
      </c>
      <c r="L39" s="186"/>
      <c r="M39" s="173">
        <f t="shared" si="4"/>
        <v>1.0950155763239875</v>
      </c>
      <c r="N39" s="178"/>
      <c r="O39" s="173">
        <f t="shared" si="5"/>
        <v>1.0445765230312036</v>
      </c>
      <c r="P39" s="178"/>
    </row>
    <row r="40" spans="1:21" x14ac:dyDescent="0.2">
      <c r="A40" s="170" t="s">
        <v>428</v>
      </c>
      <c r="B40" s="170"/>
      <c r="C40" s="170"/>
      <c r="D40" s="170"/>
      <c r="E40" s="170"/>
      <c r="F40" s="170"/>
      <c r="G40" s="168">
        <f>14000+9000+4000+1200+36000</f>
        <v>64200</v>
      </c>
      <c r="H40" s="169"/>
      <c r="I40" s="168">
        <f>19100+7000+4000+1200+36000</f>
        <v>67300</v>
      </c>
      <c r="J40" s="169"/>
      <c r="K40" s="168">
        <f>19100+4000+1200+7000+39000</f>
        <v>70300</v>
      </c>
      <c r="L40" s="169"/>
      <c r="M40" s="171">
        <f t="shared" si="4"/>
        <v>1.0950155763239875</v>
      </c>
      <c r="N40" s="176"/>
      <c r="O40" s="171">
        <f t="shared" si="5"/>
        <v>1.0445765230312036</v>
      </c>
      <c r="P40" s="176"/>
    </row>
    <row r="41" spans="1:21" x14ac:dyDescent="0.2">
      <c r="A41" s="184" t="s">
        <v>429</v>
      </c>
      <c r="B41" s="184"/>
      <c r="C41" s="184"/>
      <c r="D41" s="184"/>
      <c r="E41" s="184"/>
      <c r="F41" s="184"/>
      <c r="G41" s="185">
        <f>G42+G43</f>
        <v>100500</v>
      </c>
      <c r="H41" s="186"/>
      <c r="I41" s="185">
        <f>I42+I43</f>
        <v>100500</v>
      </c>
      <c r="J41" s="186"/>
      <c r="K41" s="185">
        <f>K42+K43</f>
        <v>101300</v>
      </c>
      <c r="L41" s="186"/>
      <c r="M41" s="173">
        <f t="shared" si="4"/>
        <v>1.0079601990049751</v>
      </c>
      <c r="N41" s="178"/>
      <c r="O41" s="173">
        <f t="shared" si="5"/>
        <v>1.0079601990049751</v>
      </c>
      <c r="P41" s="178"/>
    </row>
    <row r="42" spans="1:21" x14ac:dyDescent="0.2">
      <c r="A42" s="170" t="s">
        <v>430</v>
      </c>
      <c r="B42" s="170"/>
      <c r="C42" s="170"/>
      <c r="D42" s="170"/>
      <c r="E42" s="170"/>
      <c r="F42" s="170"/>
      <c r="G42" s="168">
        <v>98000</v>
      </c>
      <c r="H42" s="169"/>
      <c r="I42" s="168">
        <v>98000</v>
      </c>
      <c r="J42" s="169"/>
      <c r="K42" s="168">
        <v>98800</v>
      </c>
      <c r="L42" s="169"/>
      <c r="M42" s="171">
        <f t="shared" si="4"/>
        <v>1.0081632653061225</v>
      </c>
      <c r="N42" s="176"/>
      <c r="O42" s="171">
        <f t="shared" si="5"/>
        <v>1.0081632653061225</v>
      </c>
      <c r="P42" s="176"/>
    </row>
    <row r="43" spans="1:21" x14ac:dyDescent="0.2">
      <c r="A43" s="170" t="s">
        <v>431</v>
      </c>
      <c r="B43" s="170"/>
      <c r="C43" s="170"/>
      <c r="D43" s="170"/>
      <c r="E43" s="170"/>
      <c r="F43" s="170"/>
      <c r="G43" s="168">
        <v>2500</v>
      </c>
      <c r="H43" s="169"/>
      <c r="I43" s="168">
        <v>2500</v>
      </c>
      <c r="J43" s="169"/>
      <c r="K43" s="168">
        <v>2500</v>
      </c>
      <c r="L43" s="169"/>
      <c r="M43" s="171">
        <f t="shared" si="4"/>
        <v>1</v>
      </c>
      <c r="N43" s="176"/>
      <c r="O43" s="171">
        <f t="shared" si="5"/>
        <v>1</v>
      </c>
      <c r="P43" s="176"/>
    </row>
    <row r="44" spans="1:21" x14ac:dyDescent="0.2">
      <c r="A44" s="174" t="s">
        <v>432</v>
      </c>
      <c r="B44" s="170"/>
      <c r="C44" s="170"/>
      <c r="D44" s="170"/>
      <c r="E44" s="170"/>
      <c r="F44" s="170"/>
      <c r="G44" s="175">
        <f>G45+G49+G55+G65</f>
        <v>135160</v>
      </c>
      <c r="H44" s="177"/>
      <c r="I44" s="175">
        <f>I45+I49+I55+I65</f>
        <v>136360</v>
      </c>
      <c r="J44" s="177"/>
      <c r="K44" s="175">
        <f>K45+K49+K55+K65</f>
        <v>161630</v>
      </c>
      <c r="L44" s="177"/>
      <c r="M44" s="173">
        <f t="shared" si="4"/>
        <v>1.1958419650784256</v>
      </c>
      <c r="N44" s="172"/>
      <c r="O44" s="173">
        <f t="shared" si="5"/>
        <v>1.1853182751540041</v>
      </c>
      <c r="P44" s="172"/>
    </row>
    <row r="45" spans="1:21" x14ac:dyDescent="0.2">
      <c r="A45" s="170" t="s">
        <v>433</v>
      </c>
      <c r="B45" s="170"/>
      <c r="C45" s="170"/>
      <c r="D45" s="170"/>
      <c r="E45" s="170"/>
      <c r="F45" s="170"/>
      <c r="G45" s="175">
        <f>G46+G47+G48</f>
        <v>23250</v>
      </c>
      <c r="H45" s="177"/>
      <c r="I45" s="175">
        <f>I46+I47+I48</f>
        <v>23250</v>
      </c>
      <c r="J45" s="177"/>
      <c r="K45" s="175">
        <f>K46+K47+K48</f>
        <v>23250</v>
      </c>
      <c r="L45" s="177"/>
      <c r="M45" s="173">
        <f t="shared" si="4"/>
        <v>1</v>
      </c>
      <c r="N45" s="178"/>
      <c r="O45" s="173">
        <f t="shared" si="5"/>
        <v>1</v>
      </c>
      <c r="P45" s="178"/>
    </row>
    <row r="46" spans="1:21" x14ac:dyDescent="0.2">
      <c r="A46" s="170" t="s">
        <v>434</v>
      </c>
      <c r="B46" s="170"/>
      <c r="C46" s="170"/>
      <c r="D46" s="170"/>
      <c r="E46" s="170"/>
      <c r="F46" s="170"/>
      <c r="G46" s="168">
        <f>500+100+150+500</f>
        <v>1250</v>
      </c>
      <c r="H46" s="169"/>
      <c r="I46" s="168">
        <f>500+150+500+100</f>
        <v>1250</v>
      </c>
      <c r="J46" s="169"/>
      <c r="K46" s="168">
        <f>500+150+500+100</f>
        <v>1250</v>
      </c>
      <c r="L46" s="169"/>
      <c r="M46" s="171">
        <f t="shared" si="4"/>
        <v>1</v>
      </c>
      <c r="N46" s="176"/>
      <c r="O46" s="171">
        <f t="shared" si="5"/>
        <v>1</v>
      </c>
      <c r="P46" s="176"/>
    </row>
    <row r="47" spans="1:21" x14ac:dyDescent="0.2">
      <c r="A47" s="170" t="s">
        <v>435</v>
      </c>
      <c r="B47" s="170"/>
      <c r="C47" s="170"/>
      <c r="D47" s="170"/>
      <c r="E47" s="170"/>
      <c r="F47" s="170"/>
      <c r="G47" s="168">
        <v>16000</v>
      </c>
      <c r="H47" s="169"/>
      <c r="I47" s="168">
        <v>16000</v>
      </c>
      <c r="J47" s="169"/>
      <c r="K47" s="168">
        <v>16000</v>
      </c>
      <c r="L47" s="169"/>
      <c r="M47" s="171">
        <f t="shared" si="4"/>
        <v>1</v>
      </c>
      <c r="N47" s="176"/>
      <c r="O47" s="171">
        <f t="shared" si="5"/>
        <v>1</v>
      </c>
      <c r="P47" s="176"/>
    </row>
    <row r="48" spans="1:21" x14ac:dyDescent="0.2">
      <c r="A48" s="170" t="s">
        <v>436</v>
      </c>
      <c r="B48" s="170"/>
      <c r="C48" s="170"/>
      <c r="D48" s="170"/>
      <c r="E48" s="170"/>
      <c r="F48" s="170"/>
      <c r="G48" s="168">
        <v>6000</v>
      </c>
      <c r="H48" s="169"/>
      <c r="I48" s="168">
        <v>6000</v>
      </c>
      <c r="J48" s="169"/>
      <c r="K48" s="168">
        <v>6000</v>
      </c>
      <c r="L48" s="169"/>
      <c r="M48" s="171">
        <f t="shared" si="4"/>
        <v>1</v>
      </c>
      <c r="N48" s="176"/>
      <c r="O48" s="171">
        <f t="shared" si="5"/>
        <v>1</v>
      </c>
      <c r="P48" s="176"/>
    </row>
    <row r="49" spans="1:16" x14ac:dyDescent="0.2">
      <c r="A49" s="170" t="s">
        <v>437</v>
      </c>
      <c r="B49" s="170"/>
      <c r="C49" s="170"/>
      <c r="D49" s="170"/>
      <c r="E49" s="170"/>
      <c r="F49" s="170"/>
      <c r="G49" s="175">
        <f>G50+G51+G52+G53+G54</f>
        <v>74110</v>
      </c>
      <c r="H49" s="177"/>
      <c r="I49" s="175">
        <f>I50+I51+I52+I53+I54</f>
        <v>74110</v>
      </c>
      <c r="J49" s="177"/>
      <c r="K49" s="175">
        <f>K50+K51+K52+K53+K54</f>
        <v>89350</v>
      </c>
      <c r="L49" s="177"/>
      <c r="M49" s="173">
        <f t="shared" si="4"/>
        <v>1.2056402644717312</v>
      </c>
      <c r="N49" s="178"/>
      <c r="O49" s="173">
        <f t="shared" si="5"/>
        <v>1.2056402644717312</v>
      </c>
      <c r="P49" s="178"/>
    </row>
    <row r="50" spans="1:16" x14ac:dyDescent="0.2">
      <c r="A50" s="170" t="s">
        <v>438</v>
      </c>
      <c r="B50" s="170"/>
      <c r="C50" s="170"/>
      <c r="D50" s="170"/>
      <c r="E50" s="170"/>
      <c r="F50" s="170"/>
      <c r="G50" s="168">
        <f>3000+4000+6100+6000+5500+300+1000+560</f>
        <v>26460</v>
      </c>
      <c r="H50" s="169"/>
      <c r="I50" s="168">
        <v>26460</v>
      </c>
      <c r="J50" s="169"/>
      <c r="K50" s="168">
        <f>1000+16000+1850+800+150+400+3900+600+6050+50</f>
        <v>30800</v>
      </c>
      <c r="L50" s="169"/>
      <c r="M50" s="171">
        <f t="shared" si="4"/>
        <v>1.164021164021164</v>
      </c>
      <c r="N50" s="176"/>
      <c r="O50" s="171">
        <f t="shared" si="5"/>
        <v>1.164021164021164</v>
      </c>
      <c r="P50" s="176"/>
    </row>
    <row r="51" spans="1:16" x14ac:dyDescent="0.2">
      <c r="A51" s="170" t="s">
        <v>439</v>
      </c>
      <c r="B51" s="170"/>
      <c r="C51" s="170"/>
      <c r="D51" s="170"/>
      <c r="E51" s="170"/>
      <c r="F51" s="170"/>
      <c r="G51" s="168">
        <v>30000</v>
      </c>
      <c r="H51" s="169"/>
      <c r="I51" s="168">
        <v>30000</v>
      </c>
      <c r="J51" s="169"/>
      <c r="K51" s="168">
        <v>30000</v>
      </c>
      <c r="L51" s="169"/>
      <c r="M51" s="171">
        <f t="shared" si="4"/>
        <v>1</v>
      </c>
      <c r="N51" s="176"/>
      <c r="O51" s="171">
        <f t="shared" si="5"/>
        <v>1</v>
      </c>
      <c r="P51" s="176"/>
    </row>
    <row r="52" spans="1:16" x14ac:dyDescent="0.2">
      <c r="A52" s="170" t="s">
        <v>440</v>
      </c>
      <c r="B52" s="170"/>
      <c r="C52" s="170"/>
      <c r="D52" s="170"/>
      <c r="E52" s="170"/>
      <c r="F52" s="170"/>
      <c r="G52" s="168">
        <f>50+6500+7000</f>
        <v>13550</v>
      </c>
      <c r="H52" s="169"/>
      <c r="I52" s="168">
        <v>13550</v>
      </c>
      <c r="J52" s="169"/>
      <c r="K52" s="168">
        <f>8000+8000+50</f>
        <v>16050</v>
      </c>
      <c r="L52" s="169"/>
      <c r="M52" s="171">
        <f t="shared" si="4"/>
        <v>1.1845018450184501</v>
      </c>
      <c r="N52" s="176"/>
      <c r="O52" s="171">
        <f t="shared" si="5"/>
        <v>1.1845018450184501</v>
      </c>
      <c r="P52" s="176"/>
    </row>
    <row r="53" spans="1:16" x14ac:dyDescent="0.2">
      <c r="A53" s="170" t="s">
        <v>441</v>
      </c>
      <c r="B53" s="170"/>
      <c r="C53" s="170"/>
      <c r="D53" s="170"/>
      <c r="E53" s="170"/>
      <c r="F53" s="170"/>
      <c r="G53" s="168">
        <v>2900</v>
      </c>
      <c r="H53" s="169"/>
      <c r="I53" s="168">
        <v>2900</v>
      </c>
      <c r="J53" s="169"/>
      <c r="K53" s="168">
        <f>6500+2000</f>
        <v>8500</v>
      </c>
      <c r="L53" s="169"/>
      <c r="M53" s="171">
        <f t="shared" si="4"/>
        <v>2.9310344827586206</v>
      </c>
      <c r="N53" s="176"/>
      <c r="O53" s="171">
        <f t="shared" si="5"/>
        <v>2.9310344827586206</v>
      </c>
      <c r="P53" s="176"/>
    </row>
    <row r="54" spans="1:16" x14ac:dyDescent="0.2">
      <c r="A54" s="170" t="s">
        <v>442</v>
      </c>
      <c r="B54" s="170"/>
      <c r="C54" s="170"/>
      <c r="D54" s="170"/>
      <c r="E54" s="170"/>
      <c r="F54" s="170"/>
      <c r="G54" s="168">
        <v>1200</v>
      </c>
      <c r="H54" s="169"/>
      <c r="I54" s="168">
        <v>1200</v>
      </c>
      <c r="J54" s="169"/>
      <c r="K54" s="168">
        <v>4000</v>
      </c>
      <c r="L54" s="169"/>
      <c r="M54" s="171">
        <f t="shared" si="4"/>
        <v>3.3333333333333335</v>
      </c>
      <c r="N54" s="176"/>
      <c r="O54" s="171">
        <f t="shared" si="5"/>
        <v>3.3333333333333335</v>
      </c>
      <c r="P54" s="176"/>
    </row>
    <row r="55" spans="1:16" x14ac:dyDescent="0.2">
      <c r="A55" s="170" t="s">
        <v>443</v>
      </c>
      <c r="B55" s="170"/>
      <c r="C55" s="170"/>
      <c r="D55" s="170"/>
      <c r="E55" s="170"/>
      <c r="F55" s="170"/>
      <c r="G55" s="175">
        <f>G56+G57+G58+G59+G60+G61+G62+G63+G64</f>
        <v>33500</v>
      </c>
      <c r="H55" s="177"/>
      <c r="I55" s="175">
        <f>I56+I57+I58+I59+I60+I61+I62+I63+I64</f>
        <v>34700</v>
      </c>
      <c r="J55" s="177"/>
      <c r="K55" s="175">
        <f>K56+K57+K58+K59+K60+K61+K62+K63+K64</f>
        <v>44368</v>
      </c>
      <c r="L55" s="177"/>
      <c r="M55" s="173">
        <f t="shared" si="4"/>
        <v>1.3244179104477611</v>
      </c>
      <c r="N55" s="178"/>
      <c r="O55" s="173">
        <f t="shared" si="5"/>
        <v>1.2786167146974063</v>
      </c>
      <c r="P55" s="178"/>
    </row>
    <row r="56" spans="1:16" x14ac:dyDescent="0.2">
      <c r="A56" s="170" t="s">
        <v>444</v>
      </c>
      <c r="B56" s="170"/>
      <c r="C56" s="170"/>
      <c r="D56" s="170"/>
      <c r="E56" s="170"/>
      <c r="F56" s="170"/>
      <c r="G56" s="168">
        <v>800</v>
      </c>
      <c r="H56" s="169"/>
      <c r="I56" s="168">
        <v>800</v>
      </c>
      <c r="J56" s="169"/>
      <c r="K56" s="168">
        <v>800</v>
      </c>
      <c r="L56" s="169"/>
      <c r="M56" s="171">
        <f t="shared" si="4"/>
        <v>1</v>
      </c>
      <c r="N56" s="176"/>
      <c r="O56" s="171">
        <f t="shared" si="5"/>
        <v>1</v>
      </c>
      <c r="P56" s="176"/>
    </row>
    <row r="57" spans="1:16" x14ac:dyDescent="0.2">
      <c r="A57" s="170" t="s">
        <v>445</v>
      </c>
      <c r="B57" s="170"/>
      <c r="C57" s="170"/>
      <c r="D57" s="170"/>
      <c r="E57" s="170"/>
      <c r="F57" s="170"/>
      <c r="G57" s="168">
        <v>5500</v>
      </c>
      <c r="H57" s="169"/>
      <c r="I57" s="168">
        <v>5500</v>
      </c>
      <c r="J57" s="169"/>
      <c r="K57" s="168">
        <v>8300</v>
      </c>
      <c r="L57" s="169"/>
      <c r="M57" s="171">
        <f t="shared" si="4"/>
        <v>1.509090909090909</v>
      </c>
      <c r="N57" s="176"/>
      <c r="O57" s="171">
        <f t="shared" si="5"/>
        <v>1.509090909090909</v>
      </c>
      <c r="P57" s="176"/>
    </row>
    <row r="58" spans="1:16" x14ac:dyDescent="0.2">
      <c r="A58" s="170" t="s">
        <v>446</v>
      </c>
      <c r="B58" s="170"/>
      <c r="C58" s="170"/>
      <c r="D58" s="170"/>
      <c r="E58" s="170"/>
      <c r="F58" s="170"/>
      <c r="G58" s="168">
        <v>500</v>
      </c>
      <c r="H58" s="169"/>
      <c r="I58" s="168">
        <v>500</v>
      </c>
      <c r="J58" s="169"/>
      <c r="K58" s="168">
        <v>500</v>
      </c>
      <c r="L58" s="169"/>
      <c r="M58" s="171">
        <v>0</v>
      </c>
      <c r="N58" s="176"/>
      <c r="O58" s="171">
        <f t="shared" si="5"/>
        <v>1</v>
      </c>
      <c r="P58" s="176"/>
    </row>
    <row r="59" spans="1:16" x14ac:dyDescent="0.2">
      <c r="A59" s="170" t="s">
        <v>447</v>
      </c>
      <c r="B59" s="170"/>
      <c r="C59" s="170"/>
      <c r="D59" s="170"/>
      <c r="E59" s="170"/>
      <c r="F59" s="170"/>
      <c r="G59" s="168">
        <f>2000+800+2200</f>
        <v>5000</v>
      </c>
      <c r="H59" s="169"/>
      <c r="I59" s="168">
        <v>5000</v>
      </c>
      <c r="J59" s="169"/>
      <c r="K59" s="168">
        <f>1600+100+1850+150+800</f>
        <v>4500</v>
      </c>
      <c r="L59" s="169"/>
      <c r="M59" s="171">
        <f t="shared" si="4"/>
        <v>0.9</v>
      </c>
      <c r="N59" s="176"/>
      <c r="O59" s="171">
        <f t="shared" si="5"/>
        <v>0.9</v>
      </c>
      <c r="P59" s="176"/>
    </row>
    <row r="60" spans="1:16" x14ac:dyDescent="0.2">
      <c r="A60" s="170" t="s">
        <v>448</v>
      </c>
      <c r="B60" s="170"/>
      <c r="C60" s="170"/>
      <c r="D60" s="170"/>
      <c r="E60" s="170"/>
      <c r="F60" s="170"/>
      <c r="G60" s="168">
        <v>1500</v>
      </c>
      <c r="H60" s="169"/>
      <c r="I60" s="168">
        <v>1500</v>
      </c>
      <c r="J60" s="169"/>
      <c r="K60" s="168">
        <f>2350+150</f>
        <v>2500</v>
      </c>
      <c r="L60" s="169"/>
      <c r="M60" s="171">
        <f t="shared" si="4"/>
        <v>1.6666666666666667</v>
      </c>
      <c r="N60" s="176"/>
      <c r="O60" s="171">
        <f t="shared" si="5"/>
        <v>1.6666666666666667</v>
      </c>
      <c r="P60" s="176"/>
    </row>
    <row r="61" spans="1:16" x14ac:dyDescent="0.2">
      <c r="A61" s="170" t="s">
        <v>449</v>
      </c>
      <c r="B61" s="170"/>
      <c r="C61" s="170"/>
      <c r="D61" s="170"/>
      <c r="E61" s="170"/>
      <c r="F61" s="170"/>
      <c r="G61" s="168">
        <f>6500+1700</f>
        <v>8200</v>
      </c>
      <c r="H61" s="169"/>
      <c r="I61" s="168">
        <v>8200</v>
      </c>
      <c r="J61" s="169"/>
      <c r="K61" s="168">
        <f>50+6950+1500</f>
        <v>8500</v>
      </c>
      <c r="L61" s="169"/>
      <c r="M61" s="171">
        <f t="shared" si="4"/>
        <v>1.0365853658536586</v>
      </c>
      <c r="N61" s="176"/>
      <c r="O61" s="171">
        <f t="shared" si="5"/>
        <v>1.0365853658536586</v>
      </c>
      <c r="P61" s="176"/>
    </row>
    <row r="62" spans="1:16" x14ac:dyDescent="0.2">
      <c r="A62" s="170" t="s">
        <v>450</v>
      </c>
      <c r="B62" s="170"/>
      <c r="C62" s="170"/>
      <c r="D62" s="170"/>
      <c r="E62" s="170"/>
      <c r="F62" s="170"/>
      <c r="G62" s="168">
        <v>8800</v>
      </c>
      <c r="H62" s="169"/>
      <c r="I62" s="168">
        <v>8800</v>
      </c>
      <c r="J62" s="169"/>
      <c r="K62" s="168">
        <f>4200+8580+800</f>
        <v>13580</v>
      </c>
      <c r="L62" s="169"/>
      <c r="M62" s="171">
        <f t="shared" si="4"/>
        <v>1.5431818181818182</v>
      </c>
      <c r="N62" s="176"/>
      <c r="O62" s="171">
        <f t="shared" si="5"/>
        <v>1.5431818181818182</v>
      </c>
      <c r="P62" s="176"/>
    </row>
    <row r="63" spans="1:16" x14ac:dyDescent="0.2">
      <c r="A63" s="170" t="s">
        <v>451</v>
      </c>
      <c r="B63" s="170"/>
      <c r="C63" s="170"/>
      <c r="D63" s="170"/>
      <c r="E63" s="170"/>
      <c r="F63" s="170"/>
      <c r="G63" s="168">
        <v>1500</v>
      </c>
      <c r="H63" s="169"/>
      <c r="I63" s="168">
        <v>2700</v>
      </c>
      <c r="J63" s="169"/>
      <c r="K63" s="168">
        <v>3200</v>
      </c>
      <c r="L63" s="169"/>
      <c r="M63" s="171">
        <f t="shared" si="4"/>
        <v>2.1333333333333333</v>
      </c>
      <c r="N63" s="176"/>
      <c r="O63" s="171">
        <f t="shared" si="5"/>
        <v>1.1851851851851851</v>
      </c>
      <c r="P63" s="176"/>
    </row>
    <row r="64" spans="1:16" x14ac:dyDescent="0.2">
      <c r="A64" s="179" t="s">
        <v>452</v>
      </c>
      <c r="B64" s="179"/>
      <c r="C64" s="179"/>
      <c r="D64" s="179"/>
      <c r="E64" s="179"/>
      <c r="F64" s="179"/>
      <c r="G64" s="180">
        <v>1700</v>
      </c>
      <c r="H64" s="181"/>
      <c r="I64" s="180">
        <v>1700</v>
      </c>
      <c r="J64" s="181"/>
      <c r="K64" s="180">
        <v>2488</v>
      </c>
      <c r="L64" s="181"/>
      <c r="M64" s="182">
        <f t="shared" si="4"/>
        <v>1.463529411764706</v>
      </c>
      <c r="N64" s="183"/>
      <c r="O64" s="182">
        <f t="shared" si="5"/>
        <v>1.463529411764706</v>
      </c>
      <c r="P64" s="183"/>
    </row>
    <row r="65" spans="1:16" x14ac:dyDescent="0.2">
      <c r="A65" s="170" t="s">
        <v>453</v>
      </c>
      <c r="B65" s="170"/>
      <c r="C65" s="170"/>
      <c r="D65" s="170"/>
      <c r="E65" s="170"/>
      <c r="F65" s="170"/>
      <c r="G65" s="175">
        <f>G66+G67+G68</f>
        <v>4300</v>
      </c>
      <c r="H65" s="177"/>
      <c r="I65" s="175">
        <f t="shared" ref="I65" si="6">I66+I67+I68</f>
        <v>4300</v>
      </c>
      <c r="J65" s="177"/>
      <c r="K65" s="175">
        <f t="shared" ref="K65" si="7">K66+K67+K68</f>
        <v>4662</v>
      </c>
      <c r="L65" s="177"/>
      <c r="M65" s="173">
        <f t="shared" si="4"/>
        <v>1.084186046511628</v>
      </c>
      <c r="N65" s="178"/>
      <c r="O65" s="173">
        <f t="shared" si="5"/>
        <v>1.084186046511628</v>
      </c>
      <c r="P65" s="178"/>
    </row>
    <row r="66" spans="1:16" x14ac:dyDescent="0.2">
      <c r="A66" s="170" t="s">
        <v>454</v>
      </c>
      <c r="B66" s="170"/>
      <c r="C66" s="170"/>
      <c r="D66" s="170"/>
      <c r="E66" s="170"/>
      <c r="F66" s="170"/>
      <c r="G66" s="168">
        <f>1200+1300</f>
        <v>2500</v>
      </c>
      <c r="H66" s="169"/>
      <c r="I66" s="168">
        <v>2500</v>
      </c>
      <c r="J66" s="169"/>
      <c r="K66" s="168">
        <v>2500</v>
      </c>
      <c r="L66" s="169"/>
      <c r="M66" s="171">
        <f t="shared" si="4"/>
        <v>1</v>
      </c>
      <c r="N66" s="176"/>
      <c r="O66" s="171">
        <f t="shared" si="5"/>
        <v>1</v>
      </c>
      <c r="P66" s="176"/>
    </row>
    <row r="67" spans="1:16" x14ac:dyDescent="0.2">
      <c r="A67" s="170" t="s">
        <v>455</v>
      </c>
      <c r="B67" s="170"/>
      <c r="C67" s="170"/>
      <c r="D67" s="170"/>
      <c r="E67" s="170"/>
      <c r="F67" s="170"/>
      <c r="G67" s="168">
        <v>1000</v>
      </c>
      <c r="H67" s="169"/>
      <c r="I67" s="168">
        <v>1000</v>
      </c>
      <c r="J67" s="169"/>
      <c r="K67" s="168">
        <f>750+250</f>
        <v>1000</v>
      </c>
      <c r="L67" s="169"/>
      <c r="M67" s="171" t="s">
        <v>405</v>
      </c>
      <c r="N67" s="176"/>
      <c r="O67" s="171">
        <f t="shared" si="5"/>
        <v>1</v>
      </c>
      <c r="P67" s="176"/>
    </row>
    <row r="68" spans="1:16" x14ac:dyDescent="0.2">
      <c r="A68" s="179" t="s">
        <v>456</v>
      </c>
      <c r="B68" s="179"/>
      <c r="C68" s="179"/>
      <c r="D68" s="179"/>
      <c r="E68" s="179"/>
      <c r="F68" s="179"/>
      <c r="G68" s="180">
        <v>800</v>
      </c>
      <c r="H68" s="181"/>
      <c r="I68" s="180">
        <v>800</v>
      </c>
      <c r="J68" s="181"/>
      <c r="K68" s="180">
        <v>1162</v>
      </c>
      <c r="L68" s="181"/>
      <c r="M68" s="182">
        <f t="shared" si="4"/>
        <v>1.4524999999999999</v>
      </c>
      <c r="N68" s="183"/>
      <c r="O68" s="182">
        <f t="shared" si="5"/>
        <v>1.4524999999999999</v>
      </c>
      <c r="P68" s="183"/>
    </row>
    <row r="69" spans="1:16" x14ac:dyDescent="0.2">
      <c r="A69" s="174" t="s">
        <v>457</v>
      </c>
      <c r="B69" s="170"/>
      <c r="C69" s="170"/>
      <c r="D69" s="170"/>
      <c r="E69" s="170"/>
      <c r="F69" s="170"/>
      <c r="G69" s="175">
        <f>G70</f>
        <v>1010</v>
      </c>
      <c r="H69" s="169"/>
      <c r="I69" s="175">
        <f t="shared" ref="I69" si="8">I70</f>
        <v>1010</v>
      </c>
      <c r="J69" s="169"/>
      <c r="K69" s="175">
        <f t="shared" ref="K69" si="9">K70</f>
        <v>1210</v>
      </c>
      <c r="L69" s="169"/>
      <c r="M69" s="173">
        <f t="shared" si="4"/>
        <v>1.198019801980198</v>
      </c>
      <c r="N69" s="172"/>
      <c r="O69" s="173">
        <f t="shared" si="5"/>
        <v>1.198019801980198</v>
      </c>
      <c r="P69" s="172"/>
    </row>
    <row r="70" spans="1:16" x14ac:dyDescent="0.2">
      <c r="A70" s="170" t="s">
        <v>458</v>
      </c>
      <c r="B70" s="170"/>
      <c r="C70" s="170"/>
      <c r="D70" s="170"/>
      <c r="E70" s="170"/>
      <c r="F70" s="170"/>
      <c r="G70" s="175">
        <f>G71+G72</f>
        <v>1010</v>
      </c>
      <c r="H70" s="177"/>
      <c r="I70" s="175">
        <f>I71+I72</f>
        <v>1010</v>
      </c>
      <c r="J70" s="177"/>
      <c r="K70" s="175">
        <f>K71+K72</f>
        <v>1210</v>
      </c>
      <c r="L70" s="177"/>
      <c r="M70" s="173">
        <f t="shared" si="4"/>
        <v>1.198019801980198</v>
      </c>
      <c r="N70" s="178"/>
      <c r="O70" s="173">
        <f t="shared" si="5"/>
        <v>1.198019801980198</v>
      </c>
      <c r="P70" s="172"/>
    </row>
    <row r="71" spans="1:16" x14ac:dyDescent="0.2">
      <c r="A71" s="170" t="s">
        <v>459</v>
      </c>
      <c r="B71" s="170"/>
      <c r="C71" s="170"/>
      <c r="D71" s="170"/>
      <c r="E71" s="170"/>
      <c r="F71" s="170"/>
      <c r="G71" s="168">
        <v>1000</v>
      </c>
      <c r="H71" s="169"/>
      <c r="I71" s="168">
        <v>1000</v>
      </c>
      <c r="J71" s="169"/>
      <c r="K71" s="168">
        <v>1200</v>
      </c>
      <c r="L71" s="169"/>
      <c r="M71" s="171">
        <f t="shared" si="4"/>
        <v>1.2</v>
      </c>
      <c r="N71" s="176"/>
      <c r="O71" s="171">
        <f t="shared" si="5"/>
        <v>1.2</v>
      </c>
      <c r="P71" s="176"/>
    </row>
    <row r="72" spans="1:16" x14ac:dyDescent="0.2">
      <c r="A72" s="170" t="s">
        <v>460</v>
      </c>
      <c r="B72" s="170"/>
      <c r="C72" s="170"/>
      <c r="D72" s="170"/>
      <c r="E72" s="170"/>
      <c r="F72" s="170"/>
      <c r="G72" s="168">
        <v>10</v>
      </c>
      <c r="H72" s="169"/>
      <c r="I72" s="168">
        <v>10</v>
      </c>
      <c r="J72" s="169"/>
      <c r="K72" s="168">
        <v>10</v>
      </c>
      <c r="L72" s="169"/>
      <c r="M72" s="171">
        <f t="shared" si="4"/>
        <v>1</v>
      </c>
      <c r="N72" s="176"/>
      <c r="O72" s="171">
        <f t="shared" si="5"/>
        <v>1</v>
      </c>
      <c r="P72" s="176"/>
    </row>
    <row r="73" spans="1:16" x14ac:dyDescent="0.2">
      <c r="A73" s="174" t="s">
        <v>461</v>
      </c>
      <c r="B73" s="170"/>
      <c r="C73" s="170"/>
      <c r="D73" s="170"/>
      <c r="E73" s="170"/>
      <c r="F73" s="170"/>
      <c r="G73" s="175">
        <f>G74</f>
        <v>10400</v>
      </c>
      <c r="H73" s="169"/>
      <c r="I73" s="175">
        <f t="shared" ref="I73" si="10">I74</f>
        <v>10400</v>
      </c>
      <c r="J73" s="169"/>
      <c r="K73" s="175">
        <f t="shared" ref="K73" si="11">K74</f>
        <v>3000</v>
      </c>
      <c r="L73" s="169"/>
      <c r="M73" s="173">
        <f t="shared" si="4"/>
        <v>0.28846153846153844</v>
      </c>
      <c r="N73" s="172"/>
      <c r="O73" s="173">
        <f t="shared" si="5"/>
        <v>0.28846153846153844</v>
      </c>
      <c r="P73" s="172"/>
    </row>
    <row r="74" spans="1:16" x14ac:dyDescent="0.2">
      <c r="A74" s="174" t="s">
        <v>462</v>
      </c>
      <c r="B74" s="170"/>
      <c r="C74" s="170"/>
      <c r="D74" s="170"/>
      <c r="E74" s="170"/>
      <c r="F74" s="170"/>
      <c r="G74" s="175">
        <f>G75</f>
        <v>10400</v>
      </c>
      <c r="H74" s="169"/>
      <c r="I74" s="175">
        <f t="shared" ref="I74" si="12">I75</f>
        <v>10400</v>
      </c>
      <c r="J74" s="169"/>
      <c r="K74" s="175">
        <f t="shared" ref="K74" si="13">K75</f>
        <v>3000</v>
      </c>
      <c r="L74" s="169"/>
      <c r="M74" s="175">
        <f t="shared" ref="M74" si="14">M75</f>
        <v>0.28846153846153844</v>
      </c>
      <c r="N74" s="169"/>
      <c r="O74" s="173">
        <f t="shared" si="5"/>
        <v>0.28846153846153844</v>
      </c>
      <c r="P74" s="172"/>
    </row>
    <row r="75" spans="1:16" x14ac:dyDescent="0.2">
      <c r="A75" s="170" t="s">
        <v>463</v>
      </c>
      <c r="B75" s="170"/>
      <c r="C75" s="170"/>
      <c r="D75" s="170"/>
      <c r="E75" s="170"/>
      <c r="F75" s="170"/>
      <c r="G75" s="168">
        <f>G76+G77</f>
        <v>10400</v>
      </c>
      <c r="H75" s="169"/>
      <c r="I75" s="168">
        <f t="shared" ref="I75" si="15">I76+I77</f>
        <v>10400</v>
      </c>
      <c r="J75" s="169"/>
      <c r="K75" s="168">
        <f t="shared" ref="K75" si="16">K76+K77</f>
        <v>3000</v>
      </c>
      <c r="L75" s="169"/>
      <c r="M75" s="173">
        <f>K75/G75</f>
        <v>0.28846153846153844</v>
      </c>
      <c r="N75" s="172"/>
      <c r="O75" s="173">
        <f>K75/I75</f>
        <v>0.28846153846153844</v>
      </c>
      <c r="P75" s="172"/>
    </row>
    <row r="76" spans="1:16" x14ac:dyDescent="0.2">
      <c r="A76" s="170" t="s">
        <v>464</v>
      </c>
      <c r="B76" s="170"/>
      <c r="C76" s="170"/>
      <c r="D76" s="170"/>
      <c r="E76" s="170"/>
      <c r="F76" s="170"/>
      <c r="G76" s="168">
        <v>400</v>
      </c>
      <c r="H76" s="169"/>
      <c r="I76" s="168">
        <v>400</v>
      </c>
      <c r="J76" s="169"/>
      <c r="K76" s="168">
        <v>0</v>
      </c>
      <c r="L76" s="169"/>
      <c r="M76" s="171">
        <f t="shared" ref="M76" si="17">K76/G76</f>
        <v>0</v>
      </c>
      <c r="N76" s="172"/>
      <c r="O76" s="171">
        <f t="shared" ref="O76:O77" si="18">K76/I76</f>
        <v>0</v>
      </c>
      <c r="P76" s="172"/>
    </row>
    <row r="77" spans="1:16" ht="15" thickBot="1" x14ac:dyDescent="0.25">
      <c r="A77" s="163" t="s">
        <v>465</v>
      </c>
      <c r="B77" s="163"/>
      <c r="C77" s="163"/>
      <c r="D77" s="163"/>
      <c r="E77" s="163"/>
      <c r="F77" s="163"/>
      <c r="G77" s="164">
        <v>10000</v>
      </c>
      <c r="H77" s="165"/>
      <c r="I77" s="164">
        <v>10000</v>
      </c>
      <c r="J77" s="165"/>
      <c r="K77" s="164">
        <v>3000</v>
      </c>
      <c r="L77" s="165"/>
      <c r="M77" s="166">
        <v>0</v>
      </c>
      <c r="N77" s="167"/>
      <c r="O77" s="166">
        <f t="shared" si="18"/>
        <v>0.3</v>
      </c>
      <c r="P77" s="167"/>
    </row>
    <row r="78" spans="1:16" x14ac:dyDescent="0.2">
      <c r="A78" s="153" t="s">
        <v>0</v>
      </c>
      <c r="B78" s="154"/>
      <c r="C78" s="154"/>
      <c r="D78" s="154"/>
      <c r="E78" s="154"/>
      <c r="F78" s="154"/>
      <c r="G78" s="15" t="s">
        <v>0</v>
      </c>
      <c r="I78" s="15" t="s">
        <v>0</v>
      </c>
      <c r="K78" s="15" t="s">
        <v>0</v>
      </c>
      <c r="M78" s="19" t="s">
        <v>0</v>
      </c>
      <c r="O78" s="19" t="s">
        <v>0</v>
      </c>
    </row>
    <row r="80" spans="1:16" x14ac:dyDescent="0.2">
      <c r="G80" s="25"/>
      <c r="I80" s="25"/>
      <c r="K80" s="25"/>
    </row>
  </sheetData>
  <mergeCells count="408">
    <mergeCell ref="A8:F8"/>
    <mergeCell ref="G8:H8"/>
    <mergeCell ref="I8:J8"/>
    <mergeCell ref="K8:L8"/>
    <mergeCell ref="A10:F10"/>
    <mergeCell ref="G10:H10"/>
    <mergeCell ref="I10:J10"/>
    <mergeCell ref="K10:L10"/>
    <mergeCell ref="M10:N10"/>
    <mergeCell ref="O10:P10"/>
    <mergeCell ref="A9:F9"/>
    <mergeCell ref="G9:H9"/>
    <mergeCell ref="I9:J9"/>
    <mergeCell ref="K9:L9"/>
    <mergeCell ref="M9:N9"/>
    <mergeCell ref="O9:P9"/>
    <mergeCell ref="A12:F12"/>
    <mergeCell ref="G12:H12"/>
    <mergeCell ref="I12:J12"/>
    <mergeCell ref="K12:L12"/>
    <mergeCell ref="M12:N12"/>
    <mergeCell ref="O12:P12"/>
    <mergeCell ref="A11:F11"/>
    <mergeCell ref="G11:H11"/>
    <mergeCell ref="I11:J11"/>
    <mergeCell ref="K11:L11"/>
    <mergeCell ref="M11:N11"/>
    <mergeCell ref="O11:P11"/>
    <mergeCell ref="A14:F14"/>
    <mergeCell ref="G14:H14"/>
    <mergeCell ref="I14:J14"/>
    <mergeCell ref="K14:L14"/>
    <mergeCell ref="M14:N14"/>
    <mergeCell ref="O14:P14"/>
    <mergeCell ref="A13:F13"/>
    <mergeCell ref="G13:H13"/>
    <mergeCell ref="I13:J13"/>
    <mergeCell ref="K13:L13"/>
    <mergeCell ref="M13:N13"/>
    <mergeCell ref="O13:P13"/>
    <mergeCell ref="A16:F16"/>
    <mergeCell ref="G16:H16"/>
    <mergeCell ref="I16:J16"/>
    <mergeCell ref="K16:L16"/>
    <mergeCell ref="M16:N16"/>
    <mergeCell ref="O16:P16"/>
    <mergeCell ref="A15:F15"/>
    <mergeCell ref="G15:H15"/>
    <mergeCell ref="I15:J15"/>
    <mergeCell ref="K15:L15"/>
    <mergeCell ref="M15:N15"/>
    <mergeCell ref="O15:P15"/>
    <mergeCell ref="A18:F18"/>
    <mergeCell ref="G18:H18"/>
    <mergeCell ref="I18:J18"/>
    <mergeCell ref="K18:L18"/>
    <mergeCell ref="M18:N18"/>
    <mergeCell ref="O18:P18"/>
    <mergeCell ref="A17:F17"/>
    <mergeCell ref="G17:H17"/>
    <mergeCell ref="I17:J17"/>
    <mergeCell ref="K17:L17"/>
    <mergeCell ref="M17:N17"/>
    <mergeCell ref="O17:P17"/>
    <mergeCell ref="A20:F20"/>
    <mergeCell ref="G20:H20"/>
    <mergeCell ref="I20:J20"/>
    <mergeCell ref="K20:L20"/>
    <mergeCell ref="M20:N20"/>
    <mergeCell ref="O20:P20"/>
    <mergeCell ref="A19:F19"/>
    <mergeCell ref="G19:H19"/>
    <mergeCell ref="I19:J19"/>
    <mergeCell ref="K19:L19"/>
    <mergeCell ref="M19:N19"/>
    <mergeCell ref="O19:P19"/>
    <mergeCell ref="A22:F22"/>
    <mergeCell ref="G22:H22"/>
    <mergeCell ref="I22:J22"/>
    <mergeCell ref="K22:L22"/>
    <mergeCell ref="M22:N22"/>
    <mergeCell ref="O22:P22"/>
    <mergeCell ref="A21:F21"/>
    <mergeCell ref="G21:H21"/>
    <mergeCell ref="I21:J21"/>
    <mergeCell ref="K21:L21"/>
    <mergeCell ref="M21:N21"/>
    <mergeCell ref="O21:P21"/>
    <mergeCell ref="A24:F24"/>
    <mergeCell ref="G24:H24"/>
    <mergeCell ref="I24:J24"/>
    <mergeCell ref="K24:L24"/>
    <mergeCell ref="M24:N24"/>
    <mergeCell ref="O24:P24"/>
    <mergeCell ref="A23:F23"/>
    <mergeCell ref="G23:H23"/>
    <mergeCell ref="I23:J23"/>
    <mergeCell ref="K23:L23"/>
    <mergeCell ref="M23:N23"/>
    <mergeCell ref="O23:P23"/>
    <mergeCell ref="A26:F26"/>
    <mergeCell ref="G26:H26"/>
    <mergeCell ref="I26:J26"/>
    <mergeCell ref="K26:L26"/>
    <mergeCell ref="M26:N26"/>
    <mergeCell ref="O26:P26"/>
    <mergeCell ref="A25:F25"/>
    <mergeCell ref="G25:H25"/>
    <mergeCell ref="I25:J25"/>
    <mergeCell ref="K25:L25"/>
    <mergeCell ref="M25:N25"/>
    <mergeCell ref="O25:P25"/>
    <mergeCell ref="A28:F28"/>
    <mergeCell ref="G28:H28"/>
    <mergeCell ref="I28:J28"/>
    <mergeCell ref="K28:L28"/>
    <mergeCell ref="M28:N28"/>
    <mergeCell ref="O28:P28"/>
    <mergeCell ref="A27:F27"/>
    <mergeCell ref="G27:H27"/>
    <mergeCell ref="I27:J27"/>
    <mergeCell ref="K27:L27"/>
    <mergeCell ref="M27:N27"/>
    <mergeCell ref="O27:P27"/>
    <mergeCell ref="G30:H30"/>
    <mergeCell ref="I30:J30"/>
    <mergeCell ref="K30:L30"/>
    <mergeCell ref="M30:N30"/>
    <mergeCell ref="O30:P30"/>
    <mergeCell ref="A29:F29"/>
    <mergeCell ref="G29:H29"/>
    <mergeCell ref="I29:J29"/>
    <mergeCell ref="K29:L29"/>
    <mergeCell ref="M29:N29"/>
    <mergeCell ref="O29:P29"/>
    <mergeCell ref="A36:F36"/>
    <mergeCell ref="G36:H36"/>
    <mergeCell ref="I36:J36"/>
    <mergeCell ref="K36:L36"/>
    <mergeCell ref="M36:N36"/>
    <mergeCell ref="O36:P36"/>
    <mergeCell ref="A35:F35"/>
    <mergeCell ref="G35:H35"/>
    <mergeCell ref="I35:J35"/>
    <mergeCell ref="K35:L35"/>
    <mergeCell ref="M35:N35"/>
    <mergeCell ref="O35:P35"/>
    <mergeCell ref="A38:F38"/>
    <mergeCell ref="G38:H38"/>
    <mergeCell ref="I38:J38"/>
    <mergeCell ref="K38:L38"/>
    <mergeCell ref="M38:N38"/>
    <mergeCell ref="O38:P38"/>
    <mergeCell ref="A37:F37"/>
    <mergeCell ref="G37:H37"/>
    <mergeCell ref="I37:J37"/>
    <mergeCell ref="K37:L37"/>
    <mergeCell ref="M37:N37"/>
    <mergeCell ref="O37:P37"/>
    <mergeCell ref="A40:F40"/>
    <mergeCell ref="G40:H40"/>
    <mergeCell ref="I40:J40"/>
    <mergeCell ref="K40:L40"/>
    <mergeCell ref="M40:N40"/>
    <mergeCell ref="O40:P40"/>
    <mergeCell ref="A39:F39"/>
    <mergeCell ref="G39:H39"/>
    <mergeCell ref="I39:J39"/>
    <mergeCell ref="K39:L39"/>
    <mergeCell ref="M39:N39"/>
    <mergeCell ref="O39:P39"/>
    <mergeCell ref="A42:F42"/>
    <mergeCell ref="G42:H42"/>
    <mergeCell ref="I42:J42"/>
    <mergeCell ref="K42:L42"/>
    <mergeCell ref="M42:N42"/>
    <mergeCell ref="O42:P42"/>
    <mergeCell ref="A41:F41"/>
    <mergeCell ref="G41:H41"/>
    <mergeCell ref="I41:J41"/>
    <mergeCell ref="K41:L41"/>
    <mergeCell ref="M41:N41"/>
    <mergeCell ref="O41:P41"/>
    <mergeCell ref="A44:F44"/>
    <mergeCell ref="G44:H44"/>
    <mergeCell ref="I44:J44"/>
    <mergeCell ref="K44:L44"/>
    <mergeCell ref="M44:N44"/>
    <mergeCell ref="O44:P44"/>
    <mergeCell ref="A43:F43"/>
    <mergeCell ref="G43:H43"/>
    <mergeCell ref="I43:J43"/>
    <mergeCell ref="K43:L43"/>
    <mergeCell ref="M43:N43"/>
    <mergeCell ref="O43:P43"/>
    <mergeCell ref="A46:F46"/>
    <mergeCell ref="G46:H46"/>
    <mergeCell ref="I46:J46"/>
    <mergeCell ref="K46:L46"/>
    <mergeCell ref="M46:N46"/>
    <mergeCell ref="O46:P46"/>
    <mergeCell ref="A45:F45"/>
    <mergeCell ref="G45:H45"/>
    <mergeCell ref="I45:J45"/>
    <mergeCell ref="K45:L45"/>
    <mergeCell ref="M45:N45"/>
    <mergeCell ref="O45:P45"/>
    <mergeCell ref="A48:F48"/>
    <mergeCell ref="G48:H48"/>
    <mergeCell ref="I48:J48"/>
    <mergeCell ref="K48:L48"/>
    <mergeCell ref="M48:N48"/>
    <mergeCell ref="O48:P48"/>
    <mergeCell ref="A47:F47"/>
    <mergeCell ref="G47:H47"/>
    <mergeCell ref="I47:J47"/>
    <mergeCell ref="K47:L47"/>
    <mergeCell ref="M47:N47"/>
    <mergeCell ref="O47:P47"/>
    <mergeCell ref="A50:F50"/>
    <mergeCell ref="G50:H50"/>
    <mergeCell ref="I50:J50"/>
    <mergeCell ref="K50:L50"/>
    <mergeCell ref="M50:N50"/>
    <mergeCell ref="O50:P50"/>
    <mergeCell ref="A49:F49"/>
    <mergeCell ref="G49:H49"/>
    <mergeCell ref="I49:J49"/>
    <mergeCell ref="K49:L49"/>
    <mergeCell ref="M49:N49"/>
    <mergeCell ref="O49:P49"/>
    <mergeCell ref="A52:F52"/>
    <mergeCell ref="G52:H52"/>
    <mergeCell ref="I52:J52"/>
    <mergeCell ref="K52:L52"/>
    <mergeCell ref="M52:N52"/>
    <mergeCell ref="O52:P52"/>
    <mergeCell ref="A51:F51"/>
    <mergeCell ref="G51:H51"/>
    <mergeCell ref="I51:J51"/>
    <mergeCell ref="K51:L51"/>
    <mergeCell ref="M51:N51"/>
    <mergeCell ref="O51:P51"/>
    <mergeCell ref="A54:F54"/>
    <mergeCell ref="G54:H54"/>
    <mergeCell ref="I54:J54"/>
    <mergeCell ref="K54:L54"/>
    <mergeCell ref="M54:N54"/>
    <mergeCell ref="O54:P54"/>
    <mergeCell ref="A53:F53"/>
    <mergeCell ref="G53:H53"/>
    <mergeCell ref="I53:J53"/>
    <mergeCell ref="K53:L53"/>
    <mergeCell ref="M53:N53"/>
    <mergeCell ref="O53:P53"/>
    <mergeCell ref="A56:F56"/>
    <mergeCell ref="G56:H56"/>
    <mergeCell ref="I56:J56"/>
    <mergeCell ref="K56:L56"/>
    <mergeCell ref="M56:N56"/>
    <mergeCell ref="O56:P56"/>
    <mergeCell ref="A55:F55"/>
    <mergeCell ref="G55:H55"/>
    <mergeCell ref="I55:J55"/>
    <mergeCell ref="K55:L55"/>
    <mergeCell ref="M55:N55"/>
    <mergeCell ref="O55:P55"/>
    <mergeCell ref="A58:F58"/>
    <mergeCell ref="G58:H58"/>
    <mergeCell ref="I58:J58"/>
    <mergeCell ref="K58:L58"/>
    <mergeCell ref="M58:N58"/>
    <mergeCell ref="O58:P58"/>
    <mergeCell ref="A57:F57"/>
    <mergeCell ref="G57:H57"/>
    <mergeCell ref="I57:J57"/>
    <mergeCell ref="K57:L57"/>
    <mergeCell ref="M57:N57"/>
    <mergeCell ref="O57:P57"/>
    <mergeCell ref="A60:F60"/>
    <mergeCell ref="G60:H60"/>
    <mergeCell ref="I60:J60"/>
    <mergeCell ref="K60:L60"/>
    <mergeCell ref="M60:N60"/>
    <mergeCell ref="O60:P60"/>
    <mergeCell ref="A59:F59"/>
    <mergeCell ref="G59:H59"/>
    <mergeCell ref="I59:J59"/>
    <mergeCell ref="K59:L59"/>
    <mergeCell ref="M59:N59"/>
    <mergeCell ref="O59:P59"/>
    <mergeCell ref="A62:F62"/>
    <mergeCell ref="G62:H62"/>
    <mergeCell ref="I62:J62"/>
    <mergeCell ref="K62:L62"/>
    <mergeCell ref="M62:N62"/>
    <mergeCell ref="O62:P62"/>
    <mergeCell ref="A61:F61"/>
    <mergeCell ref="G61:H61"/>
    <mergeCell ref="I61:J61"/>
    <mergeCell ref="K61:L61"/>
    <mergeCell ref="M61:N61"/>
    <mergeCell ref="O61:P61"/>
    <mergeCell ref="A64:F64"/>
    <mergeCell ref="G64:H64"/>
    <mergeCell ref="I64:J64"/>
    <mergeCell ref="K64:L64"/>
    <mergeCell ref="M64:N64"/>
    <mergeCell ref="O64:P64"/>
    <mergeCell ref="A63:F63"/>
    <mergeCell ref="G63:H63"/>
    <mergeCell ref="I63:J63"/>
    <mergeCell ref="K63:L63"/>
    <mergeCell ref="M63:N63"/>
    <mergeCell ref="O63:P63"/>
    <mergeCell ref="A66:F66"/>
    <mergeCell ref="G66:H66"/>
    <mergeCell ref="I66:J66"/>
    <mergeCell ref="K66:L66"/>
    <mergeCell ref="M66:N66"/>
    <mergeCell ref="O66:P66"/>
    <mergeCell ref="A65:F65"/>
    <mergeCell ref="G65:H65"/>
    <mergeCell ref="I65:J65"/>
    <mergeCell ref="K65:L65"/>
    <mergeCell ref="M65:N65"/>
    <mergeCell ref="O65:P65"/>
    <mergeCell ref="A68:F68"/>
    <mergeCell ref="G68:H68"/>
    <mergeCell ref="I68:J68"/>
    <mergeCell ref="K68:L68"/>
    <mergeCell ref="M68:N68"/>
    <mergeCell ref="O68:P68"/>
    <mergeCell ref="A67:F67"/>
    <mergeCell ref="G67:H67"/>
    <mergeCell ref="I67:J67"/>
    <mergeCell ref="K67:L67"/>
    <mergeCell ref="M67:N67"/>
    <mergeCell ref="O67:P67"/>
    <mergeCell ref="A70:F70"/>
    <mergeCell ref="G70:H70"/>
    <mergeCell ref="I70:J70"/>
    <mergeCell ref="K70:L70"/>
    <mergeCell ref="M70:N70"/>
    <mergeCell ref="O70:P70"/>
    <mergeCell ref="A69:F69"/>
    <mergeCell ref="G69:H69"/>
    <mergeCell ref="I69:J69"/>
    <mergeCell ref="K69:L69"/>
    <mergeCell ref="M69:N69"/>
    <mergeCell ref="O69:P69"/>
    <mergeCell ref="A72:F72"/>
    <mergeCell ref="G72:H72"/>
    <mergeCell ref="I72:J72"/>
    <mergeCell ref="K72:L72"/>
    <mergeCell ref="M72:N72"/>
    <mergeCell ref="O72:P72"/>
    <mergeCell ref="A71:F71"/>
    <mergeCell ref="G71:H71"/>
    <mergeCell ref="I71:J71"/>
    <mergeCell ref="K71:L71"/>
    <mergeCell ref="M71:N71"/>
    <mergeCell ref="O71:P71"/>
    <mergeCell ref="A74:F74"/>
    <mergeCell ref="G74:H74"/>
    <mergeCell ref="I74:J74"/>
    <mergeCell ref="K74:L74"/>
    <mergeCell ref="M74:N74"/>
    <mergeCell ref="O74:P74"/>
    <mergeCell ref="A73:F73"/>
    <mergeCell ref="G73:H73"/>
    <mergeCell ref="I73:J73"/>
    <mergeCell ref="K73:L73"/>
    <mergeCell ref="M73:N73"/>
    <mergeCell ref="O73:P73"/>
    <mergeCell ref="G76:H76"/>
    <mergeCell ref="I76:J76"/>
    <mergeCell ref="K76:L76"/>
    <mergeCell ref="M76:N76"/>
    <mergeCell ref="O76:P76"/>
    <mergeCell ref="A75:F75"/>
    <mergeCell ref="G75:H75"/>
    <mergeCell ref="M75:N75"/>
    <mergeCell ref="O75:P75"/>
    <mergeCell ref="I34:J34"/>
    <mergeCell ref="K34:L34"/>
    <mergeCell ref="M34:N34"/>
    <mergeCell ref="O34:P34"/>
    <mergeCell ref="A30:F30"/>
    <mergeCell ref="A78:F78"/>
    <mergeCell ref="A6:P6"/>
    <mergeCell ref="M8:P8"/>
    <mergeCell ref="A33:F33"/>
    <mergeCell ref="G33:H33"/>
    <mergeCell ref="I33:J33"/>
    <mergeCell ref="K33:L33"/>
    <mergeCell ref="M33:P33"/>
    <mergeCell ref="A34:F34"/>
    <mergeCell ref="G34:H34"/>
    <mergeCell ref="A77:F77"/>
    <mergeCell ref="G77:H77"/>
    <mergeCell ref="I77:J77"/>
    <mergeCell ref="K77:L77"/>
    <mergeCell ref="M77:N77"/>
    <mergeCell ref="O77:P77"/>
    <mergeCell ref="I75:J75"/>
    <mergeCell ref="K75:L75"/>
    <mergeCell ref="A76:F76"/>
  </mergeCells>
  <pageMargins left="0.7" right="0.7" top="0.75" bottom="0.75" header="0.3" footer="0.3"/>
  <pageSetup paperSize="9" scale="85" fitToHeight="0" orientation="portrait" horizontalDpi="4294967294" verticalDpi="4294967294" r:id="rId1"/>
  <ignoredErrors>
    <ignoredError sqref="I19 K19 M7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F030-A878-43B1-BC20-22E5C4BEE01B}">
  <sheetPr>
    <pageSetUpPr fitToPage="1"/>
  </sheetPr>
  <dimension ref="A1:H51"/>
  <sheetViews>
    <sheetView workbookViewId="0">
      <selection activeCell="L16" sqref="L16"/>
    </sheetView>
  </sheetViews>
  <sheetFormatPr defaultColWidth="8.85546875" defaultRowHeight="12.75" x14ac:dyDescent="0.2"/>
  <cols>
    <col min="1" max="1" width="9" style="12" customWidth="1"/>
    <col min="2" max="2" width="8.140625" style="12" customWidth="1"/>
    <col min="3" max="3" width="39.42578125" style="12" customWidth="1"/>
    <col min="4" max="4" width="9.85546875" style="12" bestFit="1" customWidth="1"/>
    <col min="5" max="6" width="10.85546875" style="12" bestFit="1" customWidth="1"/>
    <col min="7" max="8" width="8" style="12" bestFit="1" customWidth="1"/>
    <col min="9" max="16384" width="8.85546875" style="12"/>
  </cols>
  <sheetData>
    <row r="1" spans="1:8" ht="15" x14ac:dyDescent="0.25">
      <c r="A1" s="109" t="s">
        <v>472</v>
      </c>
      <c r="B1" s="2"/>
      <c r="C1" s="2"/>
      <c r="D1" s="2"/>
    </row>
    <row r="2" spans="1:8" ht="14.25" x14ac:dyDescent="0.2">
      <c r="A2" s="2" t="s">
        <v>473</v>
      </c>
      <c r="B2" s="2"/>
      <c r="C2" s="2"/>
      <c r="D2" s="2"/>
    </row>
    <row r="3" spans="1:8" ht="14.25" x14ac:dyDescent="0.2">
      <c r="A3" s="2" t="s">
        <v>474</v>
      </c>
      <c r="B3" s="2"/>
      <c r="C3" s="2"/>
      <c r="D3" s="2"/>
    </row>
    <row r="5" spans="1:8" ht="8.65" customHeight="1" x14ac:dyDescent="0.2">
      <c r="G5" s="15"/>
      <c r="H5" s="15"/>
    </row>
    <row r="6" spans="1:8" ht="7.15" customHeight="1" x14ac:dyDescent="0.2">
      <c r="G6" s="15"/>
      <c r="H6" s="15"/>
    </row>
    <row r="7" spans="1:8" s="37" customFormat="1" ht="22.5" x14ac:dyDescent="0.25">
      <c r="A7" s="34" t="s">
        <v>1</v>
      </c>
      <c r="B7" s="34" t="s">
        <v>2</v>
      </c>
      <c r="C7" s="34" t="s">
        <v>3</v>
      </c>
      <c r="D7" s="34" t="s">
        <v>379</v>
      </c>
      <c r="E7" s="34" t="s">
        <v>380</v>
      </c>
      <c r="F7" s="35" t="s">
        <v>351</v>
      </c>
      <c r="G7" s="195" t="s">
        <v>4</v>
      </c>
      <c r="H7" s="195"/>
    </row>
    <row r="8" spans="1:8" s="40" customFormat="1" ht="11.25" x14ac:dyDescent="0.25">
      <c r="A8" s="73"/>
      <c r="B8" s="73"/>
      <c r="C8" s="73"/>
      <c r="D8" s="74">
        <v>1</v>
      </c>
      <c r="E8" s="74">
        <v>2</v>
      </c>
      <c r="F8" s="75">
        <v>3</v>
      </c>
      <c r="G8" s="39" t="s">
        <v>466</v>
      </c>
      <c r="H8" s="40" t="s">
        <v>467</v>
      </c>
    </row>
    <row r="9" spans="1:8" x14ac:dyDescent="0.2">
      <c r="A9" s="76" t="s">
        <v>0</v>
      </c>
      <c r="B9" s="76" t="s">
        <v>0</v>
      </c>
      <c r="C9" s="76" t="s">
        <v>5</v>
      </c>
      <c r="D9" s="77">
        <f>D10+D19+D23+D26+D29+D33+D36+D39+D42</f>
        <v>811270</v>
      </c>
      <c r="E9" s="77">
        <f t="shared" ref="E9:F9" si="0">E10+E19+E23+E26+E29+E33+E36+E39+E42</f>
        <v>815570</v>
      </c>
      <c r="F9" s="77">
        <f t="shared" si="0"/>
        <v>947440</v>
      </c>
      <c r="G9" s="78">
        <f>F9/D9</f>
        <v>1.1678479421154486</v>
      </c>
      <c r="H9" s="79">
        <f>F9/E9</f>
        <v>1.1616905967605478</v>
      </c>
    </row>
    <row r="10" spans="1:8" x14ac:dyDescent="0.2">
      <c r="A10" s="54" t="s">
        <v>6</v>
      </c>
      <c r="B10" s="54" t="s">
        <v>7</v>
      </c>
      <c r="C10" s="54" t="s">
        <v>8</v>
      </c>
      <c r="D10" s="55">
        <f>D11</f>
        <v>3502</v>
      </c>
      <c r="E10" s="55">
        <f t="shared" ref="E10:F10" si="1">E11</f>
        <v>9602</v>
      </c>
      <c r="F10" s="55">
        <f t="shared" si="1"/>
        <v>10422</v>
      </c>
      <c r="G10" s="80">
        <f t="shared" ref="G10:G45" si="2">F10/D10</f>
        <v>2.9760137064534553</v>
      </c>
      <c r="H10" s="81">
        <f t="shared" ref="H10:H45" si="3">F10/E10</f>
        <v>1.0853988752343262</v>
      </c>
    </row>
    <row r="11" spans="1:8" x14ac:dyDescent="0.2">
      <c r="A11" s="57" t="s">
        <v>9</v>
      </c>
      <c r="B11" s="57" t="s">
        <v>10</v>
      </c>
      <c r="C11" s="57" t="s">
        <v>11</v>
      </c>
      <c r="D11" s="58">
        <f>SUM(D12:D18)</f>
        <v>3502</v>
      </c>
      <c r="E11" s="58">
        <f t="shared" ref="E11:F11" si="4">SUM(E12:E18)</f>
        <v>9602</v>
      </c>
      <c r="F11" s="58">
        <f t="shared" si="4"/>
        <v>10422</v>
      </c>
      <c r="G11" s="82">
        <f t="shared" si="2"/>
        <v>2.9760137064534553</v>
      </c>
      <c r="H11" s="83">
        <f t="shared" si="3"/>
        <v>1.0853988752343262</v>
      </c>
    </row>
    <row r="12" spans="1:8" ht="17.45" customHeight="1" x14ac:dyDescent="0.2">
      <c r="A12" s="60" t="s">
        <v>12</v>
      </c>
      <c r="B12" s="60" t="s">
        <v>13</v>
      </c>
      <c r="C12" s="60" t="s">
        <v>14</v>
      </c>
      <c r="D12" s="61">
        <v>560</v>
      </c>
      <c r="E12" s="61">
        <v>560</v>
      </c>
      <c r="F12" s="61">
        <v>560</v>
      </c>
      <c r="G12" s="84">
        <f t="shared" si="2"/>
        <v>1</v>
      </c>
      <c r="H12" s="62">
        <f t="shared" si="3"/>
        <v>1</v>
      </c>
    </row>
    <row r="13" spans="1:8" ht="27" customHeight="1" x14ac:dyDescent="0.2">
      <c r="A13" s="60" t="s">
        <v>15</v>
      </c>
      <c r="B13" s="60" t="s">
        <v>16</v>
      </c>
      <c r="C13" s="60" t="s">
        <v>17</v>
      </c>
      <c r="D13" s="61">
        <v>2000</v>
      </c>
      <c r="E13" s="61">
        <v>8100</v>
      </c>
      <c r="F13" s="61">
        <v>8020</v>
      </c>
      <c r="G13" s="84">
        <f t="shared" si="2"/>
        <v>4.01</v>
      </c>
      <c r="H13" s="62">
        <f t="shared" si="3"/>
        <v>0.99012345679012348</v>
      </c>
    </row>
    <row r="14" spans="1:8" x14ac:dyDescent="0.2">
      <c r="A14" s="60" t="s">
        <v>18</v>
      </c>
      <c r="B14" s="60" t="s">
        <v>19</v>
      </c>
      <c r="C14" s="60" t="s">
        <v>20</v>
      </c>
      <c r="D14" s="61">
        <v>0</v>
      </c>
      <c r="E14" s="61">
        <v>0</v>
      </c>
      <c r="F14" s="61">
        <v>0</v>
      </c>
      <c r="G14" s="84">
        <v>0</v>
      </c>
      <c r="H14" s="62">
        <v>0</v>
      </c>
    </row>
    <row r="15" spans="1:8" x14ac:dyDescent="0.2">
      <c r="A15" s="60" t="s">
        <v>21</v>
      </c>
      <c r="B15" s="60" t="s">
        <v>22</v>
      </c>
      <c r="C15" s="60" t="s">
        <v>23</v>
      </c>
      <c r="D15" s="61">
        <v>900</v>
      </c>
      <c r="E15" s="61">
        <v>900</v>
      </c>
      <c r="F15" s="61">
        <v>1800</v>
      </c>
      <c r="G15" s="84">
        <f t="shared" si="2"/>
        <v>2</v>
      </c>
      <c r="H15" s="62">
        <f t="shared" si="3"/>
        <v>2</v>
      </c>
    </row>
    <row r="16" spans="1:8" x14ac:dyDescent="0.2">
      <c r="A16" s="60" t="s">
        <v>24</v>
      </c>
      <c r="B16" s="60" t="s">
        <v>25</v>
      </c>
      <c r="C16" s="60" t="s">
        <v>26</v>
      </c>
      <c r="D16" s="61">
        <v>0</v>
      </c>
      <c r="E16" s="61">
        <v>0</v>
      </c>
      <c r="F16" s="61">
        <v>0</v>
      </c>
      <c r="G16" s="84">
        <v>0</v>
      </c>
      <c r="H16" s="62">
        <v>0</v>
      </c>
    </row>
    <row r="17" spans="1:8" x14ac:dyDescent="0.2">
      <c r="A17" s="60" t="s">
        <v>27</v>
      </c>
      <c r="B17" s="60" t="s">
        <v>28</v>
      </c>
      <c r="C17" s="60" t="s">
        <v>29</v>
      </c>
      <c r="D17" s="61">
        <v>10</v>
      </c>
      <c r="E17" s="61">
        <v>10</v>
      </c>
      <c r="F17" s="61">
        <v>10</v>
      </c>
      <c r="G17" s="84">
        <f t="shared" si="2"/>
        <v>1</v>
      </c>
      <c r="H17" s="62">
        <f t="shared" si="3"/>
        <v>1</v>
      </c>
    </row>
    <row r="18" spans="1:8" x14ac:dyDescent="0.2">
      <c r="A18" s="60" t="s">
        <v>352</v>
      </c>
      <c r="B18" s="60">
        <v>92211</v>
      </c>
      <c r="C18" s="60" t="s">
        <v>353</v>
      </c>
      <c r="D18" s="61">
        <v>32</v>
      </c>
      <c r="E18" s="61">
        <v>32</v>
      </c>
      <c r="F18" s="61">
        <v>32</v>
      </c>
      <c r="G18" s="84">
        <f t="shared" si="2"/>
        <v>1</v>
      </c>
      <c r="H18" s="62">
        <f t="shared" si="3"/>
        <v>1</v>
      </c>
    </row>
    <row r="19" spans="1:8" x14ac:dyDescent="0.2">
      <c r="A19" s="54" t="s">
        <v>6</v>
      </c>
      <c r="B19" s="54" t="s">
        <v>30</v>
      </c>
      <c r="C19" s="54" t="s">
        <v>31</v>
      </c>
      <c r="D19" s="55">
        <f>D20</f>
        <v>0</v>
      </c>
      <c r="E19" s="55">
        <f t="shared" ref="E19:F19" si="5">E20</f>
        <v>0</v>
      </c>
      <c r="F19" s="55">
        <f t="shared" si="5"/>
        <v>0</v>
      </c>
      <c r="G19" s="80">
        <v>0</v>
      </c>
      <c r="H19" s="81">
        <v>0</v>
      </c>
    </row>
    <row r="20" spans="1:8" x14ac:dyDescent="0.2">
      <c r="A20" s="57" t="s">
        <v>9</v>
      </c>
      <c r="B20" s="57" t="s">
        <v>10</v>
      </c>
      <c r="C20" s="57" t="s">
        <v>11</v>
      </c>
      <c r="D20" s="58">
        <f>SUM(D21:D22)</f>
        <v>0</v>
      </c>
      <c r="E20" s="58">
        <f t="shared" ref="E20:F20" si="6">SUM(E21:E22)</f>
        <v>0</v>
      </c>
      <c r="F20" s="58">
        <f t="shared" si="6"/>
        <v>0</v>
      </c>
      <c r="G20" s="82">
        <v>0</v>
      </c>
      <c r="H20" s="83">
        <v>0</v>
      </c>
    </row>
    <row r="21" spans="1:8" x14ac:dyDescent="0.2">
      <c r="A21" s="60" t="s">
        <v>32</v>
      </c>
      <c r="B21" s="60" t="s">
        <v>33</v>
      </c>
      <c r="C21" s="60" t="s">
        <v>34</v>
      </c>
      <c r="D21" s="61">
        <v>0</v>
      </c>
      <c r="E21" s="61">
        <v>0</v>
      </c>
      <c r="F21" s="61">
        <v>0</v>
      </c>
      <c r="G21" s="84">
        <v>0</v>
      </c>
      <c r="H21" s="62">
        <v>0</v>
      </c>
    </row>
    <row r="22" spans="1:8" x14ac:dyDescent="0.2">
      <c r="A22" s="60" t="s">
        <v>35</v>
      </c>
      <c r="B22" s="60" t="s">
        <v>36</v>
      </c>
      <c r="C22" s="60" t="s">
        <v>37</v>
      </c>
      <c r="D22" s="61">
        <v>0</v>
      </c>
      <c r="E22" s="61">
        <v>0</v>
      </c>
      <c r="F22" s="61">
        <v>0</v>
      </c>
      <c r="G22" s="84">
        <v>0</v>
      </c>
      <c r="H22" s="62">
        <v>0</v>
      </c>
    </row>
    <row r="23" spans="1:8" x14ac:dyDescent="0.2">
      <c r="A23" s="54" t="s">
        <v>6</v>
      </c>
      <c r="B23" s="54" t="s">
        <v>38</v>
      </c>
      <c r="C23" s="54" t="s">
        <v>39</v>
      </c>
      <c r="D23" s="55">
        <f>D24</f>
        <v>1000</v>
      </c>
      <c r="E23" s="55">
        <f t="shared" ref="E23:F24" si="7">E24</f>
        <v>1000</v>
      </c>
      <c r="F23" s="55">
        <f t="shared" si="7"/>
        <v>1000</v>
      </c>
      <c r="G23" s="80">
        <f t="shared" si="2"/>
        <v>1</v>
      </c>
      <c r="H23" s="81">
        <f t="shared" si="3"/>
        <v>1</v>
      </c>
    </row>
    <row r="24" spans="1:8" x14ac:dyDescent="0.2">
      <c r="A24" s="57" t="s">
        <v>9</v>
      </c>
      <c r="B24" s="57" t="s">
        <v>10</v>
      </c>
      <c r="C24" s="57" t="s">
        <v>11</v>
      </c>
      <c r="D24" s="58">
        <f>D25</f>
        <v>1000</v>
      </c>
      <c r="E24" s="58">
        <f t="shared" si="7"/>
        <v>1000</v>
      </c>
      <c r="F24" s="58">
        <f t="shared" si="7"/>
        <v>1000</v>
      </c>
      <c r="G24" s="82">
        <f t="shared" si="2"/>
        <v>1</v>
      </c>
      <c r="H24" s="83">
        <f t="shared" si="3"/>
        <v>1</v>
      </c>
    </row>
    <row r="25" spans="1:8" x14ac:dyDescent="0.2">
      <c r="A25" s="60" t="s">
        <v>40</v>
      </c>
      <c r="B25" s="60" t="s">
        <v>41</v>
      </c>
      <c r="C25" s="60" t="s">
        <v>42</v>
      </c>
      <c r="D25" s="61">
        <v>1000</v>
      </c>
      <c r="E25" s="61">
        <v>1000</v>
      </c>
      <c r="F25" s="61">
        <v>1000</v>
      </c>
      <c r="G25" s="84">
        <f t="shared" si="2"/>
        <v>1</v>
      </c>
      <c r="H25" s="62">
        <f t="shared" si="3"/>
        <v>1</v>
      </c>
    </row>
    <row r="26" spans="1:8" x14ac:dyDescent="0.2">
      <c r="A26" s="54" t="s">
        <v>6</v>
      </c>
      <c r="B26" s="54" t="s">
        <v>43</v>
      </c>
      <c r="C26" s="54" t="s">
        <v>44</v>
      </c>
      <c r="D26" s="55">
        <f>D27</f>
        <v>0</v>
      </c>
      <c r="E26" s="55">
        <f t="shared" ref="E26:F27" si="8">E27</f>
        <v>0</v>
      </c>
      <c r="F26" s="55">
        <f t="shared" si="8"/>
        <v>0</v>
      </c>
      <c r="G26" s="80">
        <v>0</v>
      </c>
      <c r="H26" s="81">
        <v>0</v>
      </c>
    </row>
    <row r="27" spans="1:8" x14ac:dyDescent="0.2">
      <c r="A27" s="57" t="s">
        <v>9</v>
      </c>
      <c r="B27" s="57" t="s">
        <v>10</v>
      </c>
      <c r="C27" s="57" t="s">
        <v>11</v>
      </c>
      <c r="D27" s="58">
        <f>D28</f>
        <v>0</v>
      </c>
      <c r="E27" s="58">
        <f t="shared" si="8"/>
        <v>0</v>
      </c>
      <c r="F27" s="58">
        <f t="shared" si="8"/>
        <v>0</v>
      </c>
      <c r="G27" s="82">
        <v>0</v>
      </c>
      <c r="H27" s="83">
        <v>0</v>
      </c>
    </row>
    <row r="28" spans="1:8" x14ac:dyDescent="0.2">
      <c r="A28" s="60" t="s">
        <v>45</v>
      </c>
      <c r="B28" s="60" t="s">
        <v>46</v>
      </c>
      <c r="C28" s="60" t="s">
        <v>47</v>
      </c>
      <c r="D28" s="61">
        <v>0</v>
      </c>
      <c r="E28" s="61">
        <v>0</v>
      </c>
      <c r="F28" s="61">
        <v>0</v>
      </c>
      <c r="G28" s="84">
        <v>0</v>
      </c>
      <c r="H28" s="62">
        <v>0</v>
      </c>
    </row>
    <row r="29" spans="1:8" x14ac:dyDescent="0.2">
      <c r="A29" s="54" t="s">
        <v>6</v>
      </c>
      <c r="B29" s="54" t="s">
        <v>48</v>
      </c>
      <c r="C29" s="54" t="s">
        <v>49</v>
      </c>
      <c r="D29" s="55">
        <f>D30</f>
        <v>805768</v>
      </c>
      <c r="E29" s="55">
        <f t="shared" ref="E29:F29" si="9">E30</f>
        <v>803068</v>
      </c>
      <c r="F29" s="55">
        <f t="shared" si="9"/>
        <v>934018</v>
      </c>
      <c r="G29" s="80">
        <f t="shared" si="2"/>
        <v>1.1591649209201655</v>
      </c>
      <c r="H29" s="81">
        <f t="shared" si="3"/>
        <v>1.1630621566293264</v>
      </c>
    </row>
    <row r="30" spans="1:8" x14ac:dyDescent="0.2">
      <c r="A30" s="57" t="s">
        <v>9</v>
      </c>
      <c r="B30" s="57" t="s">
        <v>10</v>
      </c>
      <c r="C30" s="57" t="s">
        <v>11</v>
      </c>
      <c r="D30" s="58">
        <f>SUM(D31:D32)</f>
        <v>805768</v>
      </c>
      <c r="E30" s="58">
        <f t="shared" ref="E30:F30" si="10">SUM(E31:E32)</f>
        <v>803068</v>
      </c>
      <c r="F30" s="58">
        <f t="shared" si="10"/>
        <v>934018</v>
      </c>
      <c r="G30" s="82">
        <f t="shared" si="2"/>
        <v>1.1591649209201655</v>
      </c>
      <c r="H30" s="83">
        <f t="shared" si="3"/>
        <v>1.1630621566293264</v>
      </c>
    </row>
    <row r="31" spans="1:8" ht="34.5" customHeight="1" x14ac:dyDescent="0.2">
      <c r="A31" s="60" t="s">
        <v>50</v>
      </c>
      <c r="B31" s="60" t="s">
        <v>51</v>
      </c>
      <c r="C31" s="60" t="s">
        <v>52</v>
      </c>
      <c r="D31" s="61">
        <v>795368</v>
      </c>
      <c r="E31" s="61">
        <v>792668</v>
      </c>
      <c r="F31" s="61">
        <f>'POSEBNI DIO RASHODI'!F14+'POSEBNI DIO RASHODI'!F32+'POSEBNI DIO RASHODI'!F120</f>
        <v>931018</v>
      </c>
      <c r="G31" s="84">
        <f t="shared" si="2"/>
        <v>1.1705499844097325</v>
      </c>
      <c r="H31" s="62">
        <f t="shared" si="3"/>
        <v>1.1745371328223164</v>
      </c>
    </row>
    <row r="32" spans="1:8" ht="27.75" customHeight="1" x14ac:dyDescent="0.2">
      <c r="A32" s="60" t="s">
        <v>53</v>
      </c>
      <c r="B32" s="60" t="s">
        <v>54</v>
      </c>
      <c r="C32" s="60" t="s">
        <v>55</v>
      </c>
      <c r="D32" s="61">
        <v>10400</v>
      </c>
      <c r="E32" s="61">
        <v>10400</v>
      </c>
      <c r="F32" s="61">
        <v>3000</v>
      </c>
      <c r="G32" s="84">
        <f t="shared" si="2"/>
        <v>0.28846153846153844</v>
      </c>
      <c r="H32" s="62">
        <f t="shared" si="3"/>
        <v>0.28846153846153844</v>
      </c>
    </row>
    <row r="33" spans="1:8" ht="24" x14ac:dyDescent="0.2">
      <c r="A33" s="54" t="s">
        <v>6</v>
      </c>
      <c r="B33" s="54" t="s">
        <v>56</v>
      </c>
      <c r="C33" s="54" t="s">
        <v>57</v>
      </c>
      <c r="D33" s="55">
        <f>D34</f>
        <v>0</v>
      </c>
      <c r="E33" s="55">
        <f t="shared" ref="E33:F34" si="11">E34</f>
        <v>0</v>
      </c>
      <c r="F33" s="55">
        <f t="shared" si="11"/>
        <v>0</v>
      </c>
      <c r="G33" s="80">
        <v>0</v>
      </c>
      <c r="H33" s="81">
        <v>0</v>
      </c>
    </row>
    <row r="34" spans="1:8" x14ac:dyDescent="0.2">
      <c r="A34" s="57" t="s">
        <v>9</v>
      </c>
      <c r="B34" s="57" t="s">
        <v>10</v>
      </c>
      <c r="C34" s="57" t="s">
        <v>11</v>
      </c>
      <c r="D34" s="58">
        <f>D35</f>
        <v>0</v>
      </c>
      <c r="E34" s="58">
        <f t="shared" si="11"/>
        <v>0</v>
      </c>
      <c r="F34" s="58">
        <f t="shared" si="11"/>
        <v>0</v>
      </c>
      <c r="G34" s="85">
        <v>0</v>
      </c>
      <c r="H34" s="86">
        <v>0</v>
      </c>
    </row>
    <row r="35" spans="1:8" x14ac:dyDescent="0.2">
      <c r="A35" s="60" t="s">
        <v>58</v>
      </c>
      <c r="B35" s="60" t="s">
        <v>59</v>
      </c>
      <c r="C35" s="60" t="s">
        <v>60</v>
      </c>
      <c r="D35" s="61">
        <v>0</v>
      </c>
      <c r="E35" s="61">
        <v>0</v>
      </c>
      <c r="F35" s="61">
        <v>0</v>
      </c>
      <c r="G35" s="84">
        <v>0</v>
      </c>
      <c r="H35" s="62">
        <v>0</v>
      </c>
    </row>
    <row r="36" spans="1:8" x14ac:dyDescent="0.2">
      <c r="A36" s="54" t="s">
        <v>6</v>
      </c>
      <c r="B36" s="54" t="s">
        <v>61</v>
      </c>
      <c r="C36" s="54" t="s">
        <v>62</v>
      </c>
      <c r="D36" s="55">
        <f>D37</f>
        <v>0</v>
      </c>
      <c r="E36" s="55">
        <f t="shared" ref="E36:F37" si="12">E37</f>
        <v>0</v>
      </c>
      <c r="F36" s="55">
        <f t="shared" si="12"/>
        <v>0</v>
      </c>
      <c r="G36" s="80">
        <v>0</v>
      </c>
      <c r="H36" s="81">
        <v>0</v>
      </c>
    </row>
    <row r="37" spans="1:8" x14ac:dyDescent="0.2">
      <c r="A37" s="57" t="s">
        <v>9</v>
      </c>
      <c r="B37" s="57" t="s">
        <v>10</v>
      </c>
      <c r="C37" s="57" t="s">
        <v>11</v>
      </c>
      <c r="D37" s="58">
        <f>D38</f>
        <v>0</v>
      </c>
      <c r="E37" s="58">
        <f t="shared" si="12"/>
        <v>0</v>
      </c>
      <c r="F37" s="58">
        <f t="shared" si="12"/>
        <v>0</v>
      </c>
      <c r="G37" s="82">
        <v>0</v>
      </c>
      <c r="H37" s="83">
        <v>0</v>
      </c>
    </row>
    <row r="38" spans="1:8" ht="24.75" customHeight="1" x14ac:dyDescent="0.2">
      <c r="A38" s="60" t="s">
        <v>63</v>
      </c>
      <c r="B38" s="60" t="s">
        <v>64</v>
      </c>
      <c r="C38" s="60" t="s">
        <v>65</v>
      </c>
      <c r="D38" s="61">
        <v>0</v>
      </c>
      <c r="E38" s="61">
        <v>0</v>
      </c>
      <c r="F38" s="61">
        <v>0</v>
      </c>
      <c r="G38" s="84">
        <v>0</v>
      </c>
      <c r="H38" s="62">
        <v>0</v>
      </c>
    </row>
    <row r="39" spans="1:8" x14ac:dyDescent="0.2">
      <c r="A39" s="54" t="s">
        <v>6</v>
      </c>
      <c r="B39" s="54" t="s">
        <v>66</v>
      </c>
      <c r="C39" s="54" t="s">
        <v>67</v>
      </c>
      <c r="D39" s="55">
        <f>D40</f>
        <v>0</v>
      </c>
      <c r="E39" s="55">
        <f t="shared" ref="E39:F40" si="13">E40</f>
        <v>0</v>
      </c>
      <c r="F39" s="55">
        <f t="shared" si="13"/>
        <v>0</v>
      </c>
      <c r="G39" s="80">
        <v>0</v>
      </c>
      <c r="H39" s="81">
        <v>0</v>
      </c>
    </row>
    <row r="40" spans="1:8" x14ac:dyDescent="0.2">
      <c r="A40" s="57" t="s">
        <v>9</v>
      </c>
      <c r="B40" s="57" t="s">
        <v>10</v>
      </c>
      <c r="C40" s="57" t="s">
        <v>11</v>
      </c>
      <c r="D40" s="58">
        <f>D41</f>
        <v>0</v>
      </c>
      <c r="E40" s="58">
        <f t="shared" si="13"/>
        <v>0</v>
      </c>
      <c r="F40" s="58">
        <f t="shared" si="13"/>
        <v>0</v>
      </c>
      <c r="G40" s="82">
        <v>0</v>
      </c>
      <c r="H40" s="83">
        <v>0</v>
      </c>
    </row>
    <row r="41" spans="1:8" x14ac:dyDescent="0.2">
      <c r="A41" s="60" t="s">
        <v>68</v>
      </c>
      <c r="B41" s="60" t="s">
        <v>69</v>
      </c>
      <c r="C41" s="60" t="s">
        <v>70</v>
      </c>
      <c r="D41" s="61">
        <v>0</v>
      </c>
      <c r="E41" s="61">
        <v>0</v>
      </c>
      <c r="F41" s="61">
        <v>0</v>
      </c>
      <c r="G41" s="84">
        <v>0</v>
      </c>
      <c r="H41" s="62">
        <v>0</v>
      </c>
    </row>
    <row r="42" spans="1:8" x14ac:dyDescent="0.2">
      <c r="A42" s="54" t="s">
        <v>6</v>
      </c>
      <c r="B42" s="54" t="s">
        <v>71</v>
      </c>
      <c r="C42" s="54" t="s">
        <v>72</v>
      </c>
      <c r="D42" s="55">
        <f>D43</f>
        <v>1000</v>
      </c>
      <c r="E42" s="55">
        <f t="shared" ref="E42:F42" si="14">E43</f>
        <v>1900</v>
      </c>
      <c r="F42" s="55">
        <f t="shared" si="14"/>
        <v>2000</v>
      </c>
      <c r="G42" s="80">
        <f t="shared" si="2"/>
        <v>2</v>
      </c>
      <c r="H42" s="81">
        <f t="shared" si="3"/>
        <v>1.0526315789473684</v>
      </c>
    </row>
    <row r="43" spans="1:8" x14ac:dyDescent="0.2">
      <c r="A43" s="57" t="s">
        <v>9</v>
      </c>
      <c r="B43" s="57" t="s">
        <v>10</v>
      </c>
      <c r="C43" s="57" t="s">
        <v>11</v>
      </c>
      <c r="D43" s="58">
        <f>SUM(D44:D45)</f>
        <v>1000</v>
      </c>
      <c r="E43" s="58">
        <f t="shared" ref="E43:F43" si="15">SUM(E44:E45)</f>
        <v>1900</v>
      </c>
      <c r="F43" s="58">
        <f t="shared" si="15"/>
        <v>2000</v>
      </c>
      <c r="G43" s="82">
        <f t="shared" si="2"/>
        <v>2</v>
      </c>
      <c r="H43" s="83">
        <f t="shared" si="3"/>
        <v>1.0526315789473684</v>
      </c>
    </row>
    <row r="44" spans="1:8" x14ac:dyDescent="0.2">
      <c r="A44" s="60" t="s">
        <v>73</v>
      </c>
      <c r="B44" s="60" t="s">
        <v>74</v>
      </c>
      <c r="C44" s="60" t="s">
        <v>75</v>
      </c>
      <c r="D44" s="61">
        <v>0</v>
      </c>
      <c r="E44" s="61">
        <v>0</v>
      </c>
      <c r="F44" s="61">
        <v>0</v>
      </c>
      <c r="G44" s="84">
        <v>0</v>
      </c>
      <c r="H44" s="62">
        <v>0</v>
      </c>
    </row>
    <row r="45" spans="1:8" ht="13.5" thickBot="1" x14ac:dyDescent="0.25">
      <c r="A45" s="87" t="s">
        <v>76</v>
      </c>
      <c r="B45" s="87" t="s">
        <v>77</v>
      </c>
      <c r="C45" s="87" t="s">
        <v>78</v>
      </c>
      <c r="D45" s="88">
        <v>1000</v>
      </c>
      <c r="E45" s="88">
        <v>1900</v>
      </c>
      <c r="F45" s="88">
        <v>2000</v>
      </c>
      <c r="G45" s="89">
        <f t="shared" si="2"/>
        <v>2</v>
      </c>
      <c r="H45" s="90">
        <f t="shared" si="3"/>
        <v>1.0526315789473684</v>
      </c>
    </row>
    <row r="46" spans="1:8" ht="0" hidden="1" customHeight="1" x14ac:dyDescent="0.2">
      <c r="A46" s="27"/>
      <c r="B46" s="27"/>
      <c r="C46" s="27"/>
    </row>
    <row r="47" spans="1:8" x14ac:dyDescent="0.2">
      <c r="A47" s="27"/>
      <c r="B47" s="27"/>
      <c r="C47" s="27"/>
    </row>
    <row r="48" spans="1:8" x14ac:dyDescent="0.2">
      <c r="A48" s="27"/>
      <c r="B48" s="27"/>
      <c r="C48" s="27"/>
    </row>
    <row r="49" spans="1:3" x14ac:dyDescent="0.2">
      <c r="A49" s="27"/>
      <c r="B49" s="27"/>
      <c r="C49" s="27"/>
    </row>
    <row r="50" spans="1:3" x14ac:dyDescent="0.2">
      <c r="A50" s="27"/>
      <c r="B50" s="27"/>
      <c r="C50" s="27"/>
    </row>
    <row r="51" spans="1:3" x14ac:dyDescent="0.2">
      <c r="A51" s="27"/>
      <c r="B51" s="27"/>
      <c r="C51" s="27"/>
    </row>
  </sheetData>
  <mergeCells count="1">
    <mergeCell ref="G7:H7"/>
  </mergeCells>
  <pageMargins left="0.7" right="0.7" top="0.75" bottom="0.75" header="0.3" footer="0.3"/>
  <pageSetup paperSize="9" scale="84" fitToHeight="0" orientation="portrait" horizontalDpi="4294967294" verticalDpi="4294967294" r:id="rId1"/>
  <ignoredErrors>
    <ignoredError sqref="B12:B18 B21:B4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EE3D-918F-4BFB-864A-07EF60ED49FA}">
  <sheetPr>
    <pageSetUpPr fitToPage="1"/>
  </sheetPr>
  <dimension ref="A1:V174"/>
  <sheetViews>
    <sheetView tabSelected="1" topLeftCell="A111" workbookViewId="0">
      <selection activeCell="J127" sqref="J127"/>
    </sheetView>
  </sheetViews>
  <sheetFormatPr defaultColWidth="8.85546875" defaultRowHeight="12.75" x14ac:dyDescent="0.2"/>
  <cols>
    <col min="1" max="1" width="10.140625" style="12" customWidth="1"/>
    <col min="2" max="2" width="8" style="12" customWidth="1"/>
    <col min="3" max="3" width="44.42578125" style="12" customWidth="1"/>
    <col min="4" max="4" width="11.42578125" style="12" customWidth="1"/>
    <col min="5" max="5" width="11.5703125" style="12" customWidth="1"/>
    <col min="6" max="6" width="10.7109375" style="12" customWidth="1"/>
    <col min="7" max="7" width="9" style="12" customWidth="1"/>
    <col min="8" max="8" width="8.7109375" style="12" customWidth="1"/>
    <col min="9" max="13" width="8.85546875" style="12"/>
    <col min="14" max="14" width="9.7109375" style="12" bestFit="1" customWidth="1"/>
    <col min="15" max="16384" width="8.85546875" style="12"/>
  </cols>
  <sheetData>
    <row r="1" spans="1:8" ht="15" x14ac:dyDescent="0.25">
      <c r="A1" s="109" t="s">
        <v>472</v>
      </c>
      <c r="B1" s="2"/>
      <c r="C1" s="2"/>
      <c r="D1" s="2"/>
    </row>
    <row r="2" spans="1:8" ht="14.25" x14ac:dyDescent="0.2">
      <c r="A2" s="2" t="s">
        <v>473</v>
      </c>
      <c r="B2" s="2"/>
      <c r="C2" s="2"/>
      <c r="D2" s="2"/>
    </row>
    <row r="3" spans="1:8" ht="14.25" x14ac:dyDescent="0.2">
      <c r="A3" s="2" t="s">
        <v>474</v>
      </c>
      <c r="B3" s="2"/>
      <c r="C3" s="2"/>
      <c r="D3" s="2"/>
    </row>
    <row r="7" spans="1:8" s="36" customFormat="1" ht="32.25" customHeight="1" x14ac:dyDescent="0.25">
      <c r="A7" s="34" t="s">
        <v>1</v>
      </c>
      <c r="B7" s="34" t="s">
        <v>2</v>
      </c>
      <c r="C7" s="34" t="s">
        <v>79</v>
      </c>
      <c r="D7" s="34" t="s">
        <v>379</v>
      </c>
      <c r="E7" s="34" t="s">
        <v>380</v>
      </c>
      <c r="F7" s="35" t="s">
        <v>351</v>
      </c>
      <c r="G7" s="195" t="s">
        <v>4</v>
      </c>
      <c r="H7" s="195"/>
    </row>
    <row r="8" spans="1:8" s="41" customFormat="1" ht="11.25" x14ac:dyDescent="0.2">
      <c r="A8" s="38"/>
      <c r="B8" s="38"/>
      <c r="C8" s="38"/>
      <c r="D8" s="38">
        <v>1</v>
      </c>
      <c r="E8" s="38">
        <v>2</v>
      </c>
      <c r="F8" s="38">
        <v>3</v>
      </c>
      <c r="G8" s="39" t="s">
        <v>466</v>
      </c>
      <c r="H8" s="40" t="s">
        <v>467</v>
      </c>
    </row>
    <row r="9" spans="1:8" s="29" customFormat="1" x14ac:dyDescent="0.2">
      <c r="A9" s="42" t="s">
        <v>0</v>
      </c>
      <c r="B9" s="42" t="s">
        <v>0</v>
      </c>
      <c r="C9" s="42" t="s">
        <v>80</v>
      </c>
      <c r="D9" s="43">
        <f>D10</f>
        <v>811270</v>
      </c>
      <c r="E9" s="43">
        <f t="shared" ref="E9:F9" si="0">E10</f>
        <v>815570</v>
      </c>
      <c r="F9" s="43">
        <f t="shared" si="0"/>
        <v>947440</v>
      </c>
      <c r="G9" s="44">
        <f t="shared" ref="G9:G15" si="1">F9/D9</f>
        <v>1.1678479421154486</v>
      </c>
      <c r="H9" s="44">
        <f t="shared" ref="H9:H15" si="2">F9/E9</f>
        <v>1.1616905967605478</v>
      </c>
    </row>
    <row r="10" spans="1:8" s="29" customFormat="1" x14ac:dyDescent="0.2">
      <c r="A10" s="45" t="s">
        <v>356</v>
      </c>
      <c r="B10" s="45">
        <v>2004</v>
      </c>
      <c r="C10" s="45" t="s">
        <v>360</v>
      </c>
      <c r="D10" s="46">
        <f>D11+D28+D116+D127+D152+D163</f>
        <v>811270</v>
      </c>
      <c r="E10" s="46">
        <f>E11+E28+E116+E127+E152+E163</f>
        <v>815570</v>
      </c>
      <c r="F10" s="46">
        <f>F11+F28+F116+F127+F152+F163</f>
        <v>947440</v>
      </c>
      <c r="G10" s="47">
        <f t="shared" si="1"/>
        <v>1.1678479421154486</v>
      </c>
      <c r="H10" s="47">
        <f t="shared" si="2"/>
        <v>1.1616905967605478</v>
      </c>
    </row>
    <row r="11" spans="1:8" s="29" customFormat="1" ht="27.6" customHeight="1" x14ac:dyDescent="0.2">
      <c r="A11" s="48" t="s">
        <v>357</v>
      </c>
      <c r="B11" s="48" t="s">
        <v>359</v>
      </c>
      <c r="C11" s="48" t="s">
        <v>361</v>
      </c>
      <c r="D11" s="49">
        <f>D13</f>
        <v>664700</v>
      </c>
      <c r="E11" s="49">
        <f>E13</f>
        <v>667800</v>
      </c>
      <c r="F11" s="49">
        <f>F13</f>
        <v>781600</v>
      </c>
      <c r="G11" s="50">
        <f t="shared" si="1"/>
        <v>1.1758688129983452</v>
      </c>
      <c r="H11" s="50">
        <f t="shared" si="2"/>
        <v>1.1704103024857742</v>
      </c>
    </row>
    <row r="12" spans="1:8" s="29" customFormat="1" ht="24" x14ac:dyDescent="0.2">
      <c r="A12" s="51" t="s">
        <v>358</v>
      </c>
      <c r="B12" s="51">
        <v>34741</v>
      </c>
      <c r="C12" s="51" t="s">
        <v>11</v>
      </c>
      <c r="D12" s="52">
        <f>D13</f>
        <v>664700</v>
      </c>
      <c r="E12" s="52">
        <f t="shared" ref="E12:F13" si="3">E13</f>
        <v>667800</v>
      </c>
      <c r="F12" s="52">
        <f t="shared" si="3"/>
        <v>781600</v>
      </c>
      <c r="G12" s="53">
        <f t="shared" si="1"/>
        <v>1.1758688129983452</v>
      </c>
      <c r="H12" s="53">
        <f t="shared" si="2"/>
        <v>1.1704103024857742</v>
      </c>
    </row>
    <row r="13" spans="1:8" s="29" customFormat="1" x14ac:dyDescent="0.2">
      <c r="A13" s="54" t="s">
        <v>6</v>
      </c>
      <c r="B13" s="54" t="s">
        <v>81</v>
      </c>
      <c r="C13" s="54" t="s">
        <v>82</v>
      </c>
      <c r="D13" s="55">
        <f>D14</f>
        <v>664700</v>
      </c>
      <c r="E13" s="55">
        <f t="shared" si="3"/>
        <v>667800</v>
      </c>
      <c r="F13" s="55">
        <f t="shared" si="3"/>
        <v>781600</v>
      </c>
      <c r="G13" s="56">
        <f t="shared" si="1"/>
        <v>1.1758688129983452</v>
      </c>
      <c r="H13" s="56">
        <f t="shared" si="2"/>
        <v>1.1704103024857742</v>
      </c>
    </row>
    <row r="14" spans="1:8" s="29" customFormat="1" x14ac:dyDescent="0.2">
      <c r="A14" s="57" t="s">
        <v>9</v>
      </c>
      <c r="B14" s="57" t="s">
        <v>10</v>
      </c>
      <c r="C14" s="57" t="s">
        <v>11</v>
      </c>
      <c r="D14" s="58">
        <f>SUM(D15:D24)</f>
        <v>664700</v>
      </c>
      <c r="E14" s="58">
        <f t="shared" ref="E14:F14" si="4">SUM(E15:E24)</f>
        <v>667800</v>
      </c>
      <c r="F14" s="58">
        <f t="shared" si="4"/>
        <v>781600</v>
      </c>
      <c r="G14" s="59">
        <f t="shared" si="1"/>
        <v>1.1758688129983452</v>
      </c>
      <c r="H14" s="59">
        <f t="shared" si="2"/>
        <v>1.1704103024857742</v>
      </c>
    </row>
    <row r="15" spans="1:8" s="29" customFormat="1" x14ac:dyDescent="0.2">
      <c r="A15" s="60" t="s">
        <v>83</v>
      </c>
      <c r="B15" s="60" t="s">
        <v>84</v>
      </c>
      <c r="C15" s="60" t="s">
        <v>85</v>
      </c>
      <c r="D15" s="61">
        <v>500000</v>
      </c>
      <c r="E15" s="61">
        <v>500000</v>
      </c>
      <c r="F15" s="61">
        <v>610000</v>
      </c>
      <c r="G15" s="62">
        <f t="shared" si="1"/>
        <v>1.22</v>
      </c>
      <c r="H15" s="62">
        <f t="shared" si="2"/>
        <v>1.22</v>
      </c>
    </row>
    <row r="16" spans="1:8" s="29" customFormat="1" x14ac:dyDescent="0.2">
      <c r="A16" s="60" t="s">
        <v>270</v>
      </c>
      <c r="B16" s="60" t="s">
        <v>271</v>
      </c>
      <c r="C16" s="60" t="s">
        <v>272</v>
      </c>
      <c r="D16" s="61">
        <v>0</v>
      </c>
      <c r="E16" s="61">
        <v>0</v>
      </c>
      <c r="F16" s="61">
        <v>0</v>
      </c>
      <c r="G16" s="62">
        <v>0</v>
      </c>
      <c r="H16" s="62">
        <v>0</v>
      </c>
    </row>
    <row r="17" spans="1:10" s="29" customFormat="1" x14ac:dyDescent="0.2">
      <c r="A17" s="60" t="s">
        <v>86</v>
      </c>
      <c r="B17" s="60" t="s">
        <v>87</v>
      </c>
      <c r="C17" s="60" t="s">
        <v>88</v>
      </c>
      <c r="D17" s="61">
        <v>14000</v>
      </c>
      <c r="E17" s="61">
        <v>19100</v>
      </c>
      <c r="F17" s="61">
        <v>19100</v>
      </c>
      <c r="G17" s="62">
        <f t="shared" ref="G17:G24" si="5">F17/D17</f>
        <v>1.3642857142857143</v>
      </c>
      <c r="H17" s="62">
        <f t="shared" ref="H17:H24" si="6">F17/E17</f>
        <v>1</v>
      </c>
    </row>
    <row r="18" spans="1:10" s="29" customFormat="1" x14ac:dyDescent="0.2">
      <c r="A18" s="60" t="s">
        <v>89</v>
      </c>
      <c r="B18" s="60" t="s">
        <v>90</v>
      </c>
      <c r="C18" s="60" t="s">
        <v>91</v>
      </c>
      <c r="D18" s="61">
        <v>4000</v>
      </c>
      <c r="E18" s="61">
        <v>4000</v>
      </c>
      <c r="F18" s="61">
        <v>4000</v>
      </c>
      <c r="G18" s="62">
        <f t="shared" si="5"/>
        <v>1</v>
      </c>
      <c r="H18" s="62">
        <f t="shared" si="6"/>
        <v>1</v>
      </c>
    </row>
    <row r="19" spans="1:10" s="29" customFormat="1" x14ac:dyDescent="0.2">
      <c r="A19" s="60" t="s">
        <v>92</v>
      </c>
      <c r="B19" s="60" t="s">
        <v>93</v>
      </c>
      <c r="C19" s="60" t="s">
        <v>94</v>
      </c>
      <c r="D19" s="61">
        <v>0</v>
      </c>
      <c r="E19" s="61">
        <v>0</v>
      </c>
      <c r="F19" s="61">
        <v>0</v>
      </c>
      <c r="G19" s="62">
        <v>0</v>
      </c>
      <c r="H19" s="62">
        <v>0</v>
      </c>
    </row>
    <row r="20" spans="1:10" s="29" customFormat="1" ht="19.5" customHeight="1" x14ac:dyDescent="0.2">
      <c r="A20" s="60" t="s">
        <v>95</v>
      </c>
      <c r="B20" s="60" t="s">
        <v>96</v>
      </c>
      <c r="C20" s="60" t="s">
        <v>97</v>
      </c>
      <c r="D20" s="61">
        <v>1200</v>
      </c>
      <c r="E20" s="61">
        <v>1200</v>
      </c>
      <c r="F20" s="61">
        <v>1200</v>
      </c>
      <c r="G20" s="62">
        <f t="shared" si="5"/>
        <v>1</v>
      </c>
      <c r="H20" s="62">
        <f t="shared" si="6"/>
        <v>1</v>
      </c>
      <c r="J20" s="33"/>
    </row>
    <row r="21" spans="1:10" s="29" customFormat="1" x14ac:dyDescent="0.2">
      <c r="A21" s="60" t="s">
        <v>98</v>
      </c>
      <c r="B21" s="60" t="s">
        <v>99</v>
      </c>
      <c r="C21" s="60" t="s">
        <v>100</v>
      </c>
      <c r="D21" s="61">
        <v>9000</v>
      </c>
      <c r="E21" s="61">
        <v>7000</v>
      </c>
      <c r="F21" s="61">
        <v>7000</v>
      </c>
      <c r="G21" s="62">
        <f t="shared" si="5"/>
        <v>0.77777777777777779</v>
      </c>
      <c r="H21" s="62">
        <f t="shared" si="6"/>
        <v>1</v>
      </c>
    </row>
    <row r="22" spans="1:10" s="29" customFormat="1" x14ac:dyDescent="0.2">
      <c r="A22" s="60" t="s">
        <v>101</v>
      </c>
      <c r="B22" s="60" t="s">
        <v>102</v>
      </c>
      <c r="C22" s="60" t="s">
        <v>103</v>
      </c>
      <c r="D22" s="61">
        <v>36000</v>
      </c>
      <c r="E22" s="61">
        <v>36000</v>
      </c>
      <c r="F22" s="61">
        <v>39000</v>
      </c>
      <c r="G22" s="62">
        <f t="shared" si="5"/>
        <v>1.0833333333333333</v>
      </c>
      <c r="H22" s="62">
        <f t="shared" si="6"/>
        <v>1.0833333333333333</v>
      </c>
    </row>
    <row r="23" spans="1:10" s="29" customFormat="1" x14ac:dyDescent="0.2">
      <c r="A23" s="60" t="s">
        <v>104</v>
      </c>
      <c r="B23" s="60" t="s">
        <v>105</v>
      </c>
      <c r="C23" s="60" t="s">
        <v>106</v>
      </c>
      <c r="D23" s="61">
        <v>98000</v>
      </c>
      <c r="E23" s="61">
        <v>98000</v>
      </c>
      <c r="F23" s="61">
        <v>98800</v>
      </c>
      <c r="G23" s="62">
        <f t="shared" si="5"/>
        <v>1.0081632653061225</v>
      </c>
      <c r="H23" s="62">
        <f t="shared" si="6"/>
        <v>1.0081632653061225</v>
      </c>
    </row>
    <row r="24" spans="1:10" s="29" customFormat="1" ht="24" x14ac:dyDescent="0.2">
      <c r="A24" s="60" t="s">
        <v>107</v>
      </c>
      <c r="B24" s="60" t="s">
        <v>108</v>
      </c>
      <c r="C24" s="60" t="s">
        <v>109</v>
      </c>
      <c r="D24" s="61">
        <v>2500</v>
      </c>
      <c r="E24" s="61">
        <v>2500</v>
      </c>
      <c r="F24" s="61">
        <v>2500</v>
      </c>
      <c r="G24" s="62">
        <f t="shared" si="5"/>
        <v>1</v>
      </c>
      <c r="H24" s="62">
        <f t="shared" si="6"/>
        <v>1</v>
      </c>
    </row>
    <row r="25" spans="1:10" s="29" customFormat="1" x14ac:dyDescent="0.2">
      <c r="A25" s="54" t="s">
        <v>6</v>
      </c>
      <c r="B25" s="54" t="s">
        <v>363</v>
      </c>
      <c r="C25" s="54" t="s">
        <v>57</v>
      </c>
      <c r="D25" s="55">
        <f>D26</f>
        <v>0</v>
      </c>
      <c r="E25" s="55">
        <f t="shared" ref="E25:F26" si="7">E26</f>
        <v>0</v>
      </c>
      <c r="F25" s="55">
        <f t="shared" si="7"/>
        <v>0</v>
      </c>
      <c r="G25" s="56">
        <v>0</v>
      </c>
      <c r="H25" s="56">
        <v>0</v>
      </c>
    </row>
    <row r="26" spans="1:10" s="29" customFormat="1" x14ac:dyDescent="0.2">
      <c r="A26" s="57" t="s">
        <v>9</v>
      </c>
      <c r="B26" s="57" t="s">
        <v>10</v>
      </c>
      <c r="C26" s="57" t="s">
        <v>11</v>
      </c>
      <c r="D26" s="58">
        <f>D27</f>
        <v>0</v>
      </c>
      <c r="E26" s="58">
        <f t="shared" si="7"/>
        <v>0</v>
      </c>
      <c r="F26" s="58">
        <f t="shared" si="7"/>
        <v>0</v>
      </c>
      <c r="G26" s="59">
        <v>0</v>
      </c>
      <c r="H26" s="59">
        <v>0</v>
      </c>
    </row>
    <row r="27" spans="1:10" s="29" customFormat="1" x14ac:dyDescent="0.2">
      <c r="A27" s="60" t="s">
        <v>339</v>
      </c>
      <c r="B27" s="60">
        <v>32412</v>
      </c>
      <c r="C27" s="60" t="s">
        <v>364</v>
      </c>
      <c r="D27" s="61">
        <v>0</v>
      </c>
      <c r="E27" s="61">
        <v>0</v>
      </c>
      <c r="F27" s="61">
        <v>0</v>
      </c>
      <c r="G27" s="63">
        <v>0</v>
      </c>
      <c r="H27" s="63">
        <v>0</v>
      </c>
    </row>
    <row r="28" spans="1:10" s="29" customFormat="1" ht="26.45" customHeight="1" x14ac:dyDescent="0.2">
      <c r="A28" s="48" t="s">
        <v>357</v>
      </c>
      <c r="B28" s="48" t="s">
        <v>365</v>
      </c>
      <c r="C28" s="48" t="s">
        <v>366</v>
      </c>
      <c r="D28" s="49">
        <f>D29</f>
        <v>135160</v>
      </c>
      <c r="E28" s="49">
        <f t="shared" ref="E28:F28" si="8">E29</f>
        <v>136160</v>
      </c>
      <c r="F28" s="49">
        <f t="shared" si="8"/>
        <v>161630</v>
      </c>
      <c r="G28" s="50">
        <f t="shared" ref="G28:G33" si="9">F28/D28</f>
        <v>1.1958419650784256</v>
      </c>
      <c r="H28" s="50">
        <f t="shared" ref="H28:H33" si="10">F28/E28</f>
        <v>1.1870593419506463</v>
      </c>
    </row>
    <row r="29" spans="1:10" s="29" customFormat="1" ht="18" customHeight="1" x14ac:dyDescent="0.2">
      <c r="A29" s="64" t="s">
        <v>355</v>
      </c>
      <c r="B29" s="64">
        <v>10202</v>
      </c>
      <c r="C29" s="64" t="s">
        <v>362</v>
      </c>
      <c r="D29" s="65">
        <f>D30</f>
        <v>135160</v>
      </c>
      <c r="E29" s="65">
        <f t="shared" ref="E29:F29" si="11">E30</f>
        <v>136160</v>
      </c>
      <c r="F29" s="65">
        <f t="shared" si="11"/>
        <v>161630</v>
      </c>
      <c r="G29" s="66">
        <f t="shared" si="9"/>
        <v>1.1958419650784256</v>
      </c>
      <c r="H29" s="66">
        <f t="shared" si="10"/>
        <v>1.1870593419506463</v>
      </c>
    </row>
    <row r="30" spans="1:10" s="29" customFormat="1" ht="24" x14ac:dyDescent="0.2">
      <c r="A30" s="51" t="s">
        <v>358</v>
      </c>
      <c r="B30" s="51">
        <v>34741</v>
      </c>
      <c r="C30" s="51" t="s">
        <v>11</v>
      </c>
      <c r="D30" s="52">
        <f>D31+D70+D98+D101+D104+D108+D112</f>
        <v>135160</v>
      </c>
      <c r="E30" s="52">
        <f>E31+E70+E98+E101+E104+E108+E112</f>
        <v>136160</v>
      </c>
      <c r="F30" s="52">
        <f>F31+F70+F98+F101+F104+F108+F112</f>
        <v>161630</v>
      </c>
      <c r="G30" s="53">
        <f t="shared" si="9"/>
        <v>1.1958419650784256</v>
      </c>
      <c r="H30" s="53">
        <f t="shared" si="10"/>
        <v>1.1870593419506463</v>
      </c>
    </row>
    <row r="31" spans="1:10" s="29" customFormat="1" x14ac:dyDescent="0.2">
      <c r="A31" s="54" t="s">
        <v>6</v>
      </c>
      <c r="B31" s="54" t="s">
        <v>81</v>
      </c>
      <c r="C31" s="54" t="s">
        <v>82</v>
      </c>
      <c r="D31" s="55">
        <f>D32</f>
        <v>125100</v>
      </c>
      <c r="E31" s="55">
        <f t="shared" ref="E31:F31" si="12">E32</f>
        <v>126300</v>
      </c>
      <c r="F31" s="55">
        <f t="shared" si="12"/>
        <v>149218</v>
      </c>
      <c r="G31" s="56">
        <f t="shared" si="9"/>
        <v>1.1927897681854516</v>
      </c>
      <c r="H31" s="56">
        <f t="shared" si="10"/>
        <v>1.1814568487727632</v>
      </c>
    </row>
    <row r="32" spans="1:10" s="29" customFormat="1" x14ac:dyDescent="0.2">
      <c r="A32" s="57" t="s">
        <v>9</v>
      </c>
      <c r="B32" s="57" t="s">
        <v>10</v>
      </c>
      <c r="C32" s="57" t="s">
        <v>11</v>
      </c>
      <c r="D32" s="58">
        <f>SUM(D33:D69)</f>
        <v>125100</v>
      </c>
      <c r="E32" s="58">
        <f>SUM(E33:E69)</f>
        <v>126300</v>
      </c>
      <c r="F32" s="58">
        <f>SUM(F33:F69)</f>
        <v>149218</v>
      </c>
      <c r="G32" s="59">
        <f t="shared" si="9"/>
        <v>1.1927897681854516</v>
      </c>
      <c r="H32" s="59">
        <f t="shared" si="10"/>
        <v>1.1814568487727632</v>
      </c>
    </row>
    <row r="33" spans="1:8" s="29" customFormat="1" x14ac:dyDescent="0.2">
      <c r="A33" s="60" t="s">
        <v>110</v>
      </c>
      <c r="B33" s="60" t="s">
        <v>111</v>
      </c>
      <c r="C33" s="60" t="s">
        <v>112</v>
      </c>
      <c r="D33" s="61">
        <v>500</v>
      </c>
      <c r="E33" s="61">
        <v>500</v>
      </c>
      <c r="F33" s="61">
        <v>300</v>
      </c>
      <c r="G33" s="62">
        <f t="shared" si="9"/>
        <v>0.6</v>
      </c>
      <c r="H33" s="62">
        <f t="shared" si="10"/>
        <v>0.6</v>
      </c>
    </row>
    <row r="34" spans="1:8" s="29" customFormat="1" x14ac:dyDescent="0.2">
      <c r="A34" s="60" t="s">
        <v>113</v>
      </c>
      <c r="B34" s="60" t="s">
        <v>114</v>
      </c>
      <c r="C34" s="60" t="s">
        <v>115</v>
      </c>
      <c r="D34" s="61">
        <v>150</v>
      </c>
      <c r="E34" s="61">
        <v>150</v>
      </c>
      <c r="F34" s="61">
        <v>150</v>
      </c>
      <c r="G34" s="62">
        <f t="shared" ref="G34:G69" si="13">F34/D34</f>
        <v>1</v>
      </c>
      <c r="H34" s="62">
        <f t="shared" ref="H34:H69" si="14">F34/E34</f>
        <v>1</v>
      </c>
    </row>
    <row r="35" spans="1:8" s="29" customFormat="1" x14ac:dyDescent="0.2">
      <c r="A35" s="60" t="s">
        <v>116</v>
      </c>
      <c r="B35" s="60" t="s">
        <v>117</v>
      </c>
      <c r="C35" s="60" t="s">
        <v>118</v>
      </c>
      <c r="D35" s="61">
        <v>500</v>
      </c>
      <c r="E35" s="61">
        <v>500</v>
      </c>
      <c r="F35" s="61">
        <v>500</v>
      </c>
      <c r="G35" s="62">
        <f t="shared" si="13"/>
        <v>1</v>
      </c>
      <c r="H35" s="62">
        <f t="shared" si="14"/>
        <v>1</v>
      </c>
    </row>
    <row r="36" spans="1:8" s="29" customFormat="1" x14ac:dyDescent="0.2">
      <c r="A36" s="60" t="s">
        <v>119</v>
      </c>
      <c r="B36" s="60" t="s">
        <v>120</v>
      </c>
      <c r="C36" s="60" t="s">
        <v>121</v>
      </c>
      <c r="D36" s="61">
        <v>16000</v>
      </c>
      <c r="E36" s="61">
        <v>16000</v>
      </c>
      <c r="F36" s="61">
        <v>16000</v>
      </c>
      <c r="G36" s="62">
        <f t="shared" si="13"/>
        <v>1</v>
      </c>
      <c r="H36" s="62">
        <f t="shared" si="14"/>
        <v>1</v>
      </c>
    </row>
    <row r="37" spans="1:8" s="29" customFormat="1" x14ac:dyDescent="0.2">
      <c r="A37" s="60" t="s">
        <v>122</v>
      </c>
      <c r="B37" s="60" t="s">
        <v>123</v>
      </c>
      <c r="C37" s="60" t="s">
        <v>124</v>
      </c>
      <c r="D37" s="61">
        <v>6000</v>
      </c>
      <c r="E37" s="61">
        <v>6000</v>
      </c>
      <c r="F37" s="61">
        <v>6000</v>
      </c>
      <c r="G37" s="62">
        <f t="shared" si="13"/>
        <v>1</v>
      </c>
      <c r="H37" s="62">
        <f t="shared" si="14"/>
        <v>1</v>
      </c>
    </row>
    <row r="38" spans="1:8" s="29" customFormat="1" x14ac:dyDescent="0.2">
      <c r="A38" s="60" t="s">
        <v>125</v>
      </c>
      <c r="B38" s="60" t="s">
        <v>126</v>
      </c>
      <c r="C38" s="60" t="s">
        <v>127</v>
      </c>
      <c r="D38" s="61">
        <v>100</v>
      </c>
      <c r="E38" s="61">
        <v>100</v>
      </c>
      <c r="F38" s="61">
        <v>100</v>
      </c>
      <c r="G38" s="62">
        <f t="shared" si="13"/>
        <v>1</v>
      </c>
      <c r="H38" s="62">
        <f t="shared" si="14"/>
        <v>1</v>
      </c>
    </row>
    <row r="39" spans="1:8" s="29" customFormat="1" x14ac:dyDescent="0.2">
      <c r="A39" s="60" t="s">
        <v>130</v>
      </c>
      <c r="B39" s="60" t="s">
        <v>129</v>
      </c>
      <c r="C39" s="60" t="s">
        <v>131</v>
      </c>
      <c r="D39" s="61">
        <v>5500</v>
      </c>
      <c r="E39" s="61">
        <v>5500</v>
      </c>
      <c r="F39" s="61">
        <v>16000</v>
      </c>
      <c r="G39" s="62">
        <f t="shared" si="13"/>
        <v>2.9090909090909092</v>
      </c>
      <c r="H39" s="62">
        <f t="shared" si="14"/>
        <v>2.9090909090909092</v>
      </c>
    </row>
    <row r="40" spans="1:8" s="29" customFormat="1" x14ac:dyDescent="0.2">
      <c r="A40" s="60" t="s">
        <v>132</v>
      </c>
      <c r="B40" s="60" t="s">
        <v>129</v>
      </c>
      <c r="C40" s="60" t="s">
        <v>133</v>
      </c>
      <c r="D40" s="61">
        <v>3000</v>
      </c>
      <c r="E40" s="61">
        <v>3000</v>
      </c>
      <c r="F40" s="61">
        <v>1850</v>
      </c>
      <c r="G40" s="62">
        <f t="shared" si="13"/>
        <v>0.6166666666666667</v>
      </c>
      <c r="H40" s="62">
        <f t="shared" si="14"/>
        <v>0.6166666666666667</v>
      </c>
    </row>
    <row r="41" spans="1:8" s="29" customFormat="1" x14ac:dyDescent="0.2">
      <c r="A41" s="60" t="s">
        <v>134</v>
      </c>
      <c r="B41" s="60" t="s">
        <v>135</v>
      </c>
      <c r="C41" s="60" t="s">
        <v>136</v>
      </c>
      <c r="D41" s="61">
        <v>300</v>
      </c>
      <c r="E41" s="61">
        <v>300</v>
      </c>
      <c r="F41" s="61">
        <v>400</v>
      </c>
      <c r="G41" s="62">
        <f t="shared" si="13"/>
        <v>1.3333333333333333</v>
      </c>
      <c r="H41" s="62">
        <f t="shared" si="14"/>
        <v>1.3333333333333333</v>
      </c>
    </row>
    <row r="42" spans="1:8" s="29" customFormat="1" x14ac:dyDescent="0.2">
      <c r="A42" s="60" t="s">
        <v>137</v>
      </c>
      <c r="B42" s="60" t="s">
        <v>138</v>
      </c>
      <c r="C42" s="60" t="s">
        <v>139</v>
      </c>
      <c r="D42" s="61">
        <v>4000</v>
      </c>
      <c r="E42" s="61">
        <v>4000</v>
      </c>
      <c r="F42" s="61">
        <v>3900</v>
      </c>
      <c r="G42" s="62">
        <f t="shared" si="13"/>
        <v>0.97499999999999998</v>
      </c>
      <c r="H42" s="62">
        <f t="shared" si="14"/>
        <v>0.97499999999999998</v>
      </c>
    </row>
    <row r="43" spans="1:8" s="29" customFormat="1" x14ac:dyDescent="0.2">
      <c r="A43" s="60" t="s">
        <v>140</v>
      </c>
      <c r="B43" s="60" t="s">
        <v>141</v>
      </c>
      <c r="C43" s="60" t="s">
        <v>142</v>
      </c>
      <c r="D43" s="61">
        <v>6100</v>
      </c>
      <c r="E43" s="61">
        <v>6100</v>
      </c>
      <c r="F43" s="61">
        <v>6050</v>
      </c>
      <c r="G43" s="62">
        <f t="shared" si="13"/>
        <v>0.99180327868852458</v>
      </c>
      <c r="H43" s="62">
        <f t="shared" si="14"/>
        <v>0.99180327868852458</v>
      </c>
    </row>
    <row r="44" spans="1:8" s="29" customFormat="1" x14ac:dyDescent="0.2">
      <c r="A44" s="60" t="s">
        <v>145</v>
      </c>
      <c r="B44" s="60" t="s">
        <v>146</v>
      </c>
      <c r="C44" s="60" t="s">
        <v>147</v>
      </c>
      <c r="D44" s="61">
        <v>30000</v>
      </c>
      <c r="E44" s="61">
        <v>30000</v>
      </c>
      <c r="F44" s="61">
        <v>29100</v>
      </c>
      <c r="G44" s="62">
        <f t="shared" si="13"/>
        <v>0.97</v>
      </c>
      <c r="H44" s="62">
        <f t="shared" si="14"/>
        <v>0.97</v>
      </c>
    </row>
    <row r="45" spans="1:8" s="29" customFormat="1" x14ac:dyDescent="0.2">
      <c r="A45" s="60" t="s">
        <v>150</v>
      </c>
      <c r="B45" s="60" t="s">
        <v>151</v>
      </c>
      <c r="C45" s="60" t="s">
        <v>152</v>
      </c>
      <c r="D45" s="61">
        <v>6500</v>
      </c>
      <c r="E45" s="61">
        <v>6500</v>
      </c>
      <c r="F45" s="61">
        <v>7500</v>
      </c>
      <c r="G45" s="62">
        <f t="shared" si="13"/>
        <v>1.1538461538461537</v>
      </c>
      <c r="H45" s="62">
        <f t="shared" si="14"/>
        <v>1.1538461538461537</v>
      </c>
    </row>
    <row r="46" spans="1:8" s="29" customFormat="1" x14ac:dyDescent="0.2">
      <c r="A46" s="60" t="s">
        <v>153</v>
      </c>
      <c r="B46" s="60" t="s">
        <v>154</v>
      </c>
      <c r="C46" s="60" t="s">
        <v>155</v>
      </c>
      <c r="D46" s="61">
        <v>7000</v>
      </c>
      <c r="E46" s="61">
        <v>7000</v>
      </c>
      <c r="F46" s="61">
        <v>7000</v>
      </c>
      <c r="G46" s="62">
        <f t="shared" si="13"/>
        <v>1</v>
      </c>
      <c r="H46" s="62">
        <f t="shared" si="14"/>
        <v>1</v>
      </c>
    </row>
    <row r="47" spans="1:8" s="29" customFormat="1" x14ac:dyDescent="0.2">
      <c r="A47" s="60" t="s">
        <v>158</v>
      </c>
      <c r="B47" s="60" t="s">
        <v>159</v>
      </c>
      <c r="C47" s="60" t="s">
        <v>160</v>
      </c>
      <c r="D47" s="61">
        <v>50</v>
      </c>
      <c r="E47" s="61">
        <v>50</v>
      </c>
      <c r="F47" s="61">
        <v>50</v>
      </c>
      <c r="G47" s="62">
        <f t="shared" si="13"/>
        <v>1</v>
      </c>
      <c r="H47" s="62">
        <f t="shared" si="14"/>
        <v>1</v>
      </c>
    </row>
    <row r="48" spans="1:8" s="29" customFormat="1" x14ac:dyDescent="0.2">
      <c r="A48" s="60" t="s">
        <v>161</v>
      </c>
      <c r="B48" s="60" t="s">
        <v>162</v>
      </c>
      <c r="C48" s="60" t="s">
        <v>163</v>
      </c>
      <c r="D48" s="61">
        <v>1900</v>
      </c>
      <c r="E48" s="61">
        <v>1900</v>
      </c>
      <c r="F48" s="61">
        <v>6500</v>
      </c>
      <c r="G48" s="62">
        <f t="shared" si="13"/>
        <v>3.4210526315789473</v>
      </c>
      <c r="H48" s="62">
        <f t="shared" si="14"/>
        <v>3.4210526315789473</v>
      </c>
    </row>
    <row r="49" spans="1:8" s="29" customFormat="1" x14ac:dyDescent="0.2">
      <c r="A49" s="60" t="s">
        <v>166</v>
      </c>
      <c r="B49" s="60" t="s">
        <v>167</v>
      </c>
      <c r="C49" s="60" t="s">
        <v>168</v>
      </c>
      <c r="D49" s="61">
        <v>1200</v>
      </c>
      <c r="E49" s="61">
        <v>1200</v>
      </c>
      <c r="F49" s="61">
        <v>4000</v>
      </c>
      <c r="G49" s="62">
        <f t="shared" si="13"/>
        <v>3.3333333333333335</v>
      </c>
      <c r="H49" s="62">
        <f t="shared" si="14"/>
        <v>3.3333333333333335</v>
      </c>
    </row>
    <row r="50" spans="1:8" s="29" customFormat="1" x14ac:dyDescent="0.2">
      <c r="A50" s="60" t="s">
        <v>171</v>
      </c>
      <c r="B50" s="60" t="s">
        <v>172</v>
      </c>
      <c r="C50" s="60" t="s">
        <v>173</v>
      </c>
      <c r="D50" s="61">
        <v>700</v>
      </c>
      <c r="E50" s="61">
        <v>700</v>
      </c>
      <c r="F50" s="61">
        <v>650</v>
      </c>
      <c r="G50" s="62">
        <f t="shared" si="13"/>
        <v>0.9285714285714286</v>
      </c>
      <c r="H50" s="62">
        <f t="shared" si="14"/>
        <v>0.9285714285714286</v>
      </c>
    </row>
    <row r="51" spans="1:8" s="29" customFormat="1" x14ac:dyDescent="0.2">
      <c r="A51" s="60" t="s">
        <v>174</v>
      </c>
      <c r="B51" s="60" t="s">
        <v>175</v>
      </c>
      <c r="C51" s="60" t="s">
        <v>176</v>
      </c>
      <c r="D51" s="61">
        <v>100</v>
      </c>
      <c r="E51" s="61">
        <v>100</v>
      </c>
      <c r="F51" s="61">
        <v>100</v>
      </c>
      <c r="G51" s="62">
        <f t="shared" si="13"/>
        <v>1</v>
      </c>
      <c r="H51" s="62">
        <f t="shared" si="14"/>
        <v>1</v>
      </c>
    </row>
    <row r="52" spans="1:8" s="29" customFormat="1" ht="24" x14ac:dyDescent="0.2">
      <c r="A52" s="60" t="s">
        <v>177</v>
      </c>
      <c r="B52" s="60" t="s">
        <v>178</v>
      </c>
      <c r="C52" s="60" t="s">
        <v>179</v>
      </c>
      <c r="D52" s="61">
        <v>5500</v>
      </c>
      <c r="E52" s="61">
        <v>5500</v>
      </c>
      <c r="F52" s="61">
        <v>6000</v>
      </c>
      <c r="G52" s="62">
        <f t="shared" si="13"/>
        <v>1.0909090909090908</v>
      </c>
      <c r="H52" s="62">
        <f t="shared" si="14"/>
        <v>1.0909090909090908</v>
      </c>
    </row>
    <row r="53" spans="1:8" s="29" customFormat="1" x14ac:dyDescent="0.2">
      <c r="A53" s="60" t="s">
        <v>182</v>
      </c>
      <c r="B53" s="60" t="s">
        <v>183</v>
      </c>
      <c r="C53" s="60" t="s">
        <v>184</v>
      </c>
      <c r="D53" s="61">
        <v>0</v>
      </c>
      <c r="E53" s="61">
        <v>0</v>
      </c>
      <c r="F53" s="61">
        <v>1000</v>
      </c>
      <c r="G53" s="62">
        <v>0</v>
      </c>
      <c r="H53" s="62">
        <v>0</v>
      </c>
    </row>
    <row r="54" spans="1:8" s="29" customFormat="1" x14ac:dyDescent="0.2">
      <c r="A54" s="60" t="s">
        <v>185</v>
      </c>
      <c r="B54" s="60" t="s">
        <v>186</v>
      </c>
      <c r="C54" s="60" t="s">
        <v>187</v>
      </c>
      <c r="D54" s="61">
        <v>500</v>
      </c>
      <c r="E54" s="61">
        <v>500</v>
      </c>
      <c r="F54" s="61">
        <v>500</v>
      </c>
      <c r="G54" s="62">
        <f t="shared" si="13"/>
        <v>1</v>
      </c>
      <c r="H54" s="62">
        <f t="shared" si="14"/>
        <v>1</v>
      </c>
    </row>
    <row r="55" spans="1:8" s="29" customFormat="1" x14ac:dyDescent="0.2">
      <c r="A55" s="60" t="s">
        <v>188</v>
      </c>
      <c r="B55" s="60" t="s">
        <v>189</v>
      </c>
      <c r="C55" s="60" t="s">
        <v>190</v>
      </c>
      <c r="D55" s="61">
        <v>2000</v>
      </c>
      <c r="E55" s="61">
        <v>2000</v>
      </c>
      <c r="F55" s="61">
        <v>1600</v>
      </c>
      <c r="G55" s="62">
        <f t="shared" si="13"/>
        <v>0.8</v>
      </c>
      <c r="H55" s="62">
        <f t="shared" si="14"/>
        <v>0.8</v>
      </c>
    </row>
    <row r="56" spans="1:8" s="29" customFormat="1" x14ac:dyDescent="0.2">
      <c r="A56" s="60" t="s">
        <v>193</v>
      </c>
      <c r="B56" s="60" t="s">
        <v>194</v>
      </c>
      <c r="C56" s="60" t="s">
        <v>195</v>
      </c>
      <c r="D56" s="61">
        <v>2200</v>
      </c>
      <c r="E56" s="61">
        <v>2200</v>
      </c>
      <c r="F56" s="61">
        <v>1850</v>
      </c>
      <c r="G56" s="62">
        <f t="shared" si="13"/>
        <v>0.84090909090909094</v>
      </c>
      <c r="H56" s="62">
        <f t="shared" si="14"/>
        <v>0.84090909090909094</v>
      </c>
    </row>
    <row r="57" spans="1:8" s="29" customFormat="1" x14ac:dyDescent="0.2">
      <c r="A57" s="60" t="s">
        <v>196</v>
      </c>
      <c r="B57" s="60" t="s">
        <v>197</v>
      </c>
      <c r="C57" s="60" t="s">
        <v>198</v>
      </c>
      <c r="D57" s="61">
        <v>800</v>
      </c>
      <c r="E57" s="61">
        <v>800</v>
      </c>
      <c r="F57" s="61">
        <v>800</v>
      </c>
      <c r="G57" s="62">
        <f t="shared" si="13"/>
        <v>1</v>
      </c>
      <c r="H57" s="62">
        <f t="shared" si="14"/>
        <v>1</v>
      </c>
    </row>
    <row r="58" spans="1:8" s="29" customFormat="1" x14ac:dyDescent="0.2">
      <c r="A58" s="60" t="s">
        <v>199</v>
      </c>
      <c r="B58" s="60" t="s">
        <v>200</v>
      </c>
      <c r="C58" s="60" t="s">
        <v>201</v>
      </c>
      <c r="D58" s="61">
        <v>1500</v>
      </c>
      <c r="E58" s="61">
        <v>1500</v>
      </c>
      <c r="F58" s="61">
        <v>2350</v>
      </c>
      <c r="G58" s="62">
        <f t="shared" si="13"/>
        <v>1.5666666666666667</v>
      </c>
      <c r="H58" s="62">
        <f t="shared" si="14"/>
        <v>1.5666666666666667</v>
      </c>
    </row>
    <row r="59" spans="1:8" s="29" customFormat="1" x14ac:dyDescent="0.2">
      <c r="A59" s="60" t="s">
        <v>205</v>
      </c>
      <c r="B59" s="60" t="s">
        <v>203</v>
      </c>
      <c r="C59" s="60" t="s">
        <v>206</v>
      </c>
      <c r="D59" s="61">
        <v>6500</v>
      </c>
      <c r="E59" s="61">
        <v>6500</v>
      </c>
      <c r="F59" s="61">
        <v>6950</v>
      </c>
      <c r="G59" s="62">
        <f t="shared" si="13"/>
        <v>1.0692307692307692</v>
      </c>
      <c r="H59" s="62">
        <f t="shared" si="14"/>
        <v>1.0692307692307692</v>
      </c>
    </row>
    <row r="60" spans="1:8" s="29" customFormat="1" x14ac:dyDescent="0.2">
      <c r="A60" s="60" t="s">
        <v>207</v>
      </c>
      <c r="B60" s="60" t="s">
        <v>208</v>
      </c>
      <c r="C60" s="60" t="s">
        <v>209</v>
      </c>
      <c r="D60" s="61">
        <v>1700</v>
      </c>
      <c r="E60" s="61">
        <v>1700</v>
      </c>
      <c r="F60" s="61">
        <v>1500</v>
      </c>
      <c r="G60" s="62">
        <f t="shared" si="13"/>
        <v>0.88235294117647056</v>
      </c>
      <c r="H60" s="62">
        <f t="shared" si="14"/>
        <v>0.88235294117647056</v>
      </c>
    </row>
    <row r="61" spans="1:8" s="29" customFormat="1" x14ac:dyDescent="0.2">
      <c r="A61" s="60" t="s">
        <v>210</v>
      </c>
      <c r="B61" s="60" t="s">
        <v>211</v>
      </c>
      <c r="C61" s="60" t="s">
        <v>212</v>
      </c>
      <c r="D61" s="61">
        <v>0</v>
      </c>
      <c r="E61" s="61">
        <v>0</v>
      </c>
      <c r="F61" s="61">
        <v>0</v>
      </c>
      <c r="G61" s="62">
        <v>0</v>
      </c>
      <c r="H61" s="62">
        <v>0</v>
      </c>
    </row>
    <row r="62" spans="1:8" s="29" customFormat="1" x14ac:dyDescent="0.2">
      <c r="A62" s="60" t="s">
        <v>213</v>
      </c>
      <c r="B62" s="60" t="s">
        <v>214</v>
      </c>
      <c r="C62" s="60" t="s">
        <v>215</v>
      </c>
      <c r="D62" s="61">
        <v>0</v>
      </c>
      <c r="E62" s="61">
        <v>0</v>
      </c>
      <c r="F62" s="61">
        <v>4200</v>
      </c>
      <c r="G62" s="62">
        <v>0</v>
      </c>
      <c r="H62" s="62">
        <v>0</v>
      </c>
    </row>
    <row r="63" spans="1:8" s="29" customFormat="1" x14ac:dyDescent="0.2">
      <c r="A63" s="60" t="s">
        <v>216</v>
      </c>
      <c r="B63" s="60" t="s">
        <v>217</v>
      </c>
      <c r="C63" s="60" t="s">
        <v>218</v>
      </c>
      <c r="D63" s="61">
        <v>8800</v>
      </c>
      <c r="E63" s="61">
        <v>8800</v>
      </c>
      <c r="F63" s="61">
        <v>8580</v>
      </c>
      <c r="G63" s="62">
        <f t="shared" si="13"/>
        <v>0.97499999999999998</v>
      </c>
      <c r="H63" s="62">
        <f t="shared" si="14"/>
        <v>0.97499999999999998</v>
      </c>
    </row>
    <row r="64" spans="1:8" s="29" customFormat="1" x14ac:dyDescent="0.2">
      <c r="A64" s="60" t="s">
        <v>219</v>
      </c>
      <c r="B64" s="60" t="s">
        <v>217</v>
      </c>
      <c r="C64" s="60" t="s">
        <v>220</v>
      </c>
      <c r="D64" s="61">
        <v>0</v>
      </c>
      <c r="E64" s="61">
        <v>0</v>
      </c>
      <c r="F64" s="61">
        <v>0</v>
      </c>
      <c r="G64" s="62">
        <v>0</v>
      </c>
      <c r="H64" s="62">
        <v>0</v>
      </c>
    </row>
    <row r="65" spans="1:11" s="29" customFormat="1" x14ac:dyDescent="0.2">
      <c r="A65" s="60" t="s">
        <v>221</v>
      </c>
      <c r="B65" s="60" t="s">
        <v>222</v>
      </c>
      <c r="C65" s="60" t="s">
        <v>223</v>
      </c>
      <c r="D65" s="61">
        <v>1500</v>
      </c>
      <c r="E65" s="61">
        <v>2700</v>
      </c>
      <c r="F65" s="61">
        <v>3000</v>
      </c>
      <c r="G65" s="62">
        <f t="shared" si="13"/>
        <v>2</v>
      </c>
      <c r="H65" s="62">
        <f t="shared" si="14"/>
        <v>1.1111111111111112</v>
      </c>
    </row>
    <row r="66" spans="1:11" s="29" customFormat="1" x14ac:dyDescent="0.2">
      <c r="A66" s="111" t="s">
        <v>227</v>
      </c>
      <c r="B66" s="111" t="s">
        <v>225</v>
      </c>
      <c r="C66" s="111" t="s">
        <v>228</v>
      </c>
      <c r="D66" s="71">
        <v>1000</v>
      </c>
      <c r="E66" s="71">
        <v>1000</v>
      </c>
      <c r="F66" s="71">
        <v>1488</v>
      </c>
      <c r="G66" s="62">
        <f t="shared" si="13"/>
        <v>1.488</v>
      </c>
      <c r="H66" s="62">
        <f t="shared" si="14"/>
        <v>1.488</v>
      </c>
    </row>
    <row r="67" spans="1:11" s="29" customFormat="1" x14ac:dyDescent="0.2">
      <c r="A67" s="60" t="s">
        <v>229</v>
      </c>
      <c r="B67" s="60" t="s">
        <v>230</v>
      </c>
      <c r="C67" s="60" t="s">
        <v>231</v>
      </c>
      <c r="D67" s="61">
        <v>1300</v>
      </c>
      <c r="E67" s="61">
        <v>1300</v>
      </c>
      <c r="F67" s="61">
        <v>1300</v>
      </c>
      <c r="G67" s="62">
        <f t="shared" si="13"/>
        <v>1</v>
      </c>
      <c r="H67" s="62">
        <f t="shared" si="14"/>
        <v>1</v>
      </c>
    </row>
    <row r="68" spans="1:11" s="29" customFormat="1" x14ac:dyDescent="0.2">
      <c r="A68" s="60" t="s">
        <v>232</v>
      </c>
      <c r="B68" s="60" t="s">
        <v>233</v>
      </c>
      <c r="C68" s="60" t="s">
        <v>234</v>
      </c>
      <c r="D68" s="61">
        <v>1200</v>
      </c>
      <c r="E68" s="61">
        <v>1200</v>
      </c>
      <c r="F68" s="61">
        <v>1200</v>
      </c>
      <c r="G68" s="62">
        <f t="shared" si="13"/>
        <v>1</v>
      </c>
      <c r="H68" s="62">
        <f t="shared" si="14"/>
        <v>1</v>
      </c>
    </row>
    <row r="69" spans="1:11" s="29" customFormat="1" x14ac:dyDescent="0.2">
      <c r="A69" s="60" t="s">
        <v>235</v>
      </c>
      <c r="B69" s="60" t="s">
        <v>236</v>
      </c>
      <c r="C69" s="60" t="s">
        <v>237</v>
      </c>
      <c r="D69" s="61">
        <v>1000</v>
      </c>
      <c r="E69" s="61">
        <v>1000</v>
      </c>
      <c r="F69" s="61">
        <v>750</v>
      </c>
      <c r="G69" s="62">
        <f t="shared" si="13"/>
        <v>0.75</v>
      </c>
      <c r="H69" s="62">
        <f t="shared" si="14"/>
        <v>0.75</v>
      </c>
    </row>
    <row r="70" spans="1:11" s="29" customFormat="1" x14ac:dyDescent="0.2">
      <c r="A70" s="54" t="s">
        <v>6</v>
      </c>
      <c r="B70" s="54" t="s">
        <v>7</v>
      </c>
      <c r="C70" s="54" t="s">
        <v>8</v>
      </c>
      <c r="D70" s="55">
        <f>D71</f>
        <v>6800</v>
      </c>
      <c r="E70" s="55">
        <f t="shared" ref="E70:F70" si="15">E71</f>
        <v>6800</v>
      </c>
      <c r="F70" s="55">
        <f t="shared" si="15"/>
        <v>7612</v>
      </c>
      <c r="G70" s="56">
        <f>F70/D70</f>
        <v>1.1194117647058823</v>
      </c>
      <c r="H70" s="56">
        <f>F70/E70</f>
        <v>1.1194117647058823</v>
      </c>
      <c r="K70" s="33"/>
    </row>
    <row r="71" spans="1:11" s="29" customFormat="1" x14ac:dyDescent="0.2">
      <c r="A71" s="57" t="s">
        <v>9</v>
      </c>
      <c r="B71" s="57" t="s">
        <v>10</v>
      </c>
      <c r="C71" s="57" t="s">
        <v>11</v>
      </c>
      <c r="D71" s="58">
        <f>SUM(D72:D97)</f>
        <v>6800</v>
      </c>
      <c r="E71" s="58">
        <f>SUM(E72:E97)</f>
        <v>6800</v>
      </c>
      <c r="F71" s="58">
        <f>SUM(F72:F97)</f>
        <v>7612</v>
      </c>
      <c r="G71" s="59">
        <f>F71/D71</f>
        <v>1.1194117647058823</v>
      </c>
      <c r="H71" s="59">
        <f>F71/E71</f>
        <v>1.1194117647058823</v>
      </c>
    </row>
    <row r="72" spans="1:11" s="29" customFormat="1" x14ac:dyDescent="0.2">
      <c r="A72" s="60" t="s">
        <v>273</v>
      </c>
      <c r="B72" s="60" t="s">
        <v>111</v>
      </c>
      <c r="C72" s="60" t="s">
        <v>274</v>
      </c>
      <c r="D72" s="61">
        <v>0</v>
      </c>
      <c r="E72" s="61">
        <v>0</v>
      </c>
      <c r="F72" s="61">
        <v>200</v>
      </c>
      <c r="G72" s="62">
        <v>0</v>
      </c>
      <c r="H72" s="62">
        <v>0</v>
      </c>
    </row>
    <row r="73" spans="1:11" s="29" customFormat="1" x14ac:dyDescent="0.2">
      <c r="A73" s="60" t="s">
        <v>275</v>
      </c>
      <c r="B73" s="60" t="s">
        <v>123</v>
      </c>
      <c r="C73" s="60" t="s">
        <v>276</v>
      </c>
      <c r="D73" s="61">
        <v>0</v>
      </c>
      <c r="E73" s="61">
        <v>0</v>
      </c>
      <c r="F73" s="61">
        <v>0</v>
      </c>
      <c r="G73" s="62">
        <v>0</v>
      </c>
      <c r="H73" s="62">
        <v>0</v>
      </c>
    </row>
    <row r="74" spans="1:11" s="29" customFormat="1" x14ac:dyDescent="0.2">
      <c r="A74" s="60" t="s">
        <v>128</v>
      </c>
      <c r="B74" s="60" t="s">
        <v>129</v>
      </c>
      <c r="C74" s="60" t="s">
        <v>476</v>
      </c>
      <c r="D74" s="61">
        <v>6000</v>
      </c>
      <c r="E74" s="61">
        <v>6000</v>
      </c>
      <c r="F74" s="61">
        <v>0</v>
      </c>
      <c r="G74" s="62">
        <f t="shared" ref="G74:G97" si="16">F74/D74</f>
        <v>0</v>
      </c>
      <c r="H74" s="62">
        <v>0</v>
      </c>
    </row>
    <row r="75" spans="1:11" s="29" customFormat="1" x14ac:dyDescent="0.2">
      <c r="A75" s="60" t="s">
        <v>277</v>
      </c>
      <c r="B75" s="60" t="s">
        <v>129</v>
      </c>
      <c r="C75" s="60" t="s">
        <v>278</v>
      </c>
      <c r="D75" s="61">
        <v>0</v>
      </c>
      <c r="E75" s="61">
        <v>0</v>
      </c>
      <c r="F75" s="61">
        <v>150</v>
      </c>
      <c r="G75" s="62">
        <v>0</v>
      </c>
      <c r="H75" s="62">
        <v>0</v>
      </c>
    </row>
    <row r="76" spans="1:11" s="29" customFormat="1" x14ac:dyDescent="0.2">
      <c r="A76" s="60" t="s">
        <v>279</v>
      </c>
      <c r="B76" s="60" t="s">
        <v>138</v>
      </c>
      <c r="C76" s="60" t="s">
        <v>280</v>
      </c>
      <c r="D76" s="61">
        <v>0</v>
      </c>
      <c r="E76" s="61">
        <v>0</v>
      </c>
      <c r="F76" s="61">
        <v>600</v>
      </c>
      <c r="G76" s="62">
        <v>0</v>
      </c>
      <c r="H76" s="62">
        <v>0</v>
      </c>
    </row>
    <row r="77" spans="1:11" s="29" customFormat="1" x14ac:dyDescent="0.2">
      <c r="A77" s="60" t="s">
        <v>143</v>
      </c>
      <c r="B77" s="60" t="s">
        <v>141</v>
      </c>
      <c r="C77" s="60" t="s">
        <v>144</v>
      </c>
      <c r="D77" s="61">
        <v>0</v>
      </c>
      <c r="E77" s="61">
        <v>0</v>
      </c>
      <c r="F77" s="61">
        <v>50</v>
      </c>
      <c r="G77" s="62">
        <v>0</v>
      </c>
      <c r="H77" s="62">
        <v>0</v>
      </c>
    </row>
    <row r="78" spans="1:11" s="29" customFormat="1" x14ac:dyDescent="0.2">
      <c r="A78" s="60" t="s">
        <v>148</v>
      </c>
      <c r="B78" s="60" t="s">
        <v>146</v>
      </c>
      <c r="C78" s="60" t="s">
        <v>149</v>
      </c>
      <c r="D78" s="61">
        <v>0</v>
      </c>
      <c r="E78" s="61">
        <v>0</v>
      </c>
      <c r="F78" s="61">
        <v>900</v>
      </c>
      <c r="G78" s="62">
        <v>0</v>
      </c>
      <c r="H78" s="62">
        <v>0</v>
      </c>
    </row>
    <row r="79" spans="1:11" s="29" customFormat="1" x14ac:dyDescent="0.2">
      <c r="A79" s="60" t="s">
        <v>281</v>
      </c>
      <c r="B79" s="60" t="s">
        <v>151</v>
      </c>
      <c r="C79" s="60" t="s">
        <v>282</v>
      </c>
      <c r="D79" s="61">
        <v>0</v>
      </c>
      <c r="E79" s="61">
        <v>0</v>
      </c>
      <c r="F79" s="61">
        <v>500</v>
      </c>
      <c r="G79" s="62">
        <v>0</v>
      </c>
      <c r="H79" s="62">
        <v>0</v>
      </c>
    </row>
    <row r="80" spans="1:11" s="29" customFormat="1" x14ac:dyDescent="0.2">
      <c r="A80" s="60" t="s">
        <v>164</v>
      </c>
      <c r="B80" s="60" t="s">
        <v>162</v>
      </c>
      <c r="C80" s="60" t="s">
        <v>165</v>
      </c>
      <c r="D80" s="61">
        <v>0</v>
      </c>
      <c r="E80" s="61">
        <v>0</v>
      </c>
      <c r="F80" s="61">
        <v>0</v>
      </c>
      <c r="G80" s="62">
        <v>0</v>
      </c>
      <c r="H80" s="62">
        <v>0</v>
      </c>
    </row>
    <row r="81" spans="1:14" s="29" customFormat="1" x14ac:dyDescent="0.2">
      <c r="A81" s="60" t="s">
        <v>156</v>
      </c>
      <c r="B81" s="60" t="s">
        <v>154</v>
      </c>
      <c r="C81" s="60" t="s">
        <v>157</v>
      </c>
      <c r="D81" s="61">
        <v>0</v>
      </c>
      <c r="E81" s="61">
        <v>0</v>
      </c>
      <c r="F81" s="61">
        <v>1000</v>
      </c>
      <c r="G81" s="62">
        <v>0</v>
      </c>
      <c r="H81" s="62">
        <v>0</v>
      </c>
    </row>
    <row r="82" spans="1:14" s="29" customFormat="1" x14ac:dyDescent="0.2">
      <c r="A82" s="60" t="s">
        <v>169</v>
      </c>
      <c r="B82" s="60" t="s">
        <v>167</v>
      </c>
      <c r="C82" s="60" t="s">
        <v>170</v>
      </c>
      <c r="D82" s="61">
        <v>0</v>
      </c>
      <c r="E82" s="61">
        <v>0</v>
      </c>
      <c r="F82" s="61">
        <v>0</v>
      </c>
      <c r="G82" s="62">
        <v>0</v>
      </c>
      <c r="H82" s="62">
        <v>0</v>
      </c>
    </row>
    <row r="83" spans="1:14" s="29" customFormat="1" x14ac:dyDescent="0.2">
      <c r="A83" s="60" t="s">
        <v>283</v>
      </c>
      <c r="B83" s="60" t="s">
        <v>172</v>
      </c>
      <c r="C83" s="60" t="s">
        <v>475</v>
      </c>
      <c r="D83" s="61">
        <v>0</v>
      </c>
      <c r="E83" s="61">
        <v>0</v>
      </c>
      <c r="F83" s="61">
        <v>50</v>
      </c>
      <c r="G83" s="62">
        <v>0</v>
      </c>
      <c r="H83" s="62">
        <v>0</v>
      </c>
    </row>
    <row r="84" spans="1:14" s="29" customFormat="1" ht="12.75" customHeight="1" x14ac:dyDescent="0.2">
      <c r="A84" s="60" t="s">
        <v>180</v>
      </c>
      <c r="B84" s="60" t="s">
        <v>178</v>
      </c>
      <c r="C84" s="60" t="s">
        <v>181</v>
      </c>
      <c r="D84" s="61">
        <v>0</v>
      </c>
      <c r="E84" s="61">
        <v>0</v>
      </c>
      <c r="F84" s="61">
        <v>1300</v>
      </c>
      <c r="G84" s="62">
        <v>0</v>
      </c>
      <c r="H84" s="62">
        <v>0</v>
      </c>
      <c r="L84" s="33"/>
      <c r="N84" s="33"/>
    </row>
    <row r="85" spans="1:14" s="29" customFormat="1" x14ac:dyDescent="0.2">
      <c r="A85" s="60" t="s">
        <v>191</v>
      </c>
      <c r="B85" s="60" t="s">
        <v>189</v>
      </c>
      <c r="C85" s="60" t="s">
        <v>192</v>
      </c>
      <c r="D85" s="61">
        <v>0</v>
      </c>
      <c r="E85" s="61">
        <v>0</v>
      </c>
      <c r="F85" s="61">
        <v>100</v>
      </c>
      <c r="G85" s="62">
        <v>0</v>
      </c>
      <c r="H85" s="62">
        <v>0</v>
      </c>
      <c r="L85" s="110"/>
    </row>
    <row r="86" spans="1:14" s="29" customFormat="1" x14ac:dyDescent="0.2">
      <c r="A86" s="60" t="s">
        <v>284</v>
      </c>
      <c r="B86" s="60" t="s">
        <v>194</v>
      </c>
      <c r="C86" s="60" t="s">
        <v>285</v>
      </c>
      <c r="D86" s="61">
        <v>0</v>
      </c>
      <c r="E86" s="61">
        <v>0</v>
      </c>
      <c r="F86" s="61">
        <v>150</v>
      </c>
      <c r="G86" s="62">
        <v>0</v>
      </c>
      <c r="H86" s="62">
        <v>0</v>
      </c>
      <c r="L86" s="110"/>
    </row>
    <row r="87" spans="1:14" s="29" customFormat="1" x14ac:dyDescent="0.2">
      <c r="A87" s="60" t="s">
        <v>286</v>
      </c>
      <c r="B87" s="60" t="s">
        <v>197</v>
      </c>
      <c r="C87" s="60" t="s">
        <v>287</v>
      </c>
      <c r="D87" s="61">
        <v>0</v>
      </c>
      <c r="E87" s="61">
        <v>0</v>
      </c>
      <c r="F87" s="61">
        <v>0</v>
      </c>
      <c r="G87" s="62">
        <v>0</v>
      </c>
      <c r="H87" s="62">
        <v>0</v>
      </c>
      <c r="L87" s="110"/>
    </row>
    <row r="88" spans="1:14" s="29" customFormat="1" x14ac:dyDescent="0.2">
      <c r="A88" s="60" t="s">
        <v>288</v>
      </c>
      <c r="B88" s="60" t="s">
        <v>200</v>
      </c>
      <c r="C88" s="60" t="s">
        <v>289</v>
      </c>
      <c r="D88" s="61">
        <v>0</v>
      </c>
      <c r="E88" s="61">
        <v>0</v>
      </c>
      <c r="F88" s="61">
        <v>150</v>
      </c>
      <c r="G88" s="62">
        <v>0</v>
      </c>
      <c r="H88" s="62">
        <v>0</v>
      </c>
    </row>
    <row r="89" spans="1:14" s="29" customFormat="1" x14ac:dyDescent="0.2">
      <c r="A89" s="60" t="s">
        <v>202</v>
      </c>
      <c r="B89" s="60" t="s">
        <v>203</v>
      </c>
      <c r="C89" s="60" t="s">
        <v>204</v>
      </c>
      <c r="D89" s="61">
        <v>0</v>
      </c>
      <c r="E89" s="61">
        <v>0</v>
      </c>
      <c r="F89" s="61">
        <v>50</v>
      </c>
      <c r="G89" s="62">
        <v>0</v>
      </c>
      <c r="H89" s="62">
        <v>0</v>
      </c>
    </row>
    <row r="90" spans="1:14" s="29" customFormat="1" x14ac:dyDescent="0.2">
      <c r="A90" s="60" t="s">
        <v>290</v>
      </c>
      <c r="B90" s="60" t="s">
        <v>208</v>
      </c>
      <c r="C90" s="60" t="s">
        <v>291</v>
      </c>
      <c r="D90" s="61">
        <v>0</v>
      </c>
      <c r="E90" s="61">
        <v>0</v>
      </c>
      <c r="F90" s="61">
        <v>0</v>
      </c>
      <c r="G90" s="62">
        <v>0</v>
      </c>
      <c r="H90" s="62">
        <v>0</v>
      </c>
    </row>
    <row r="91" spans="1:14" s="29" customFormat="1" x14ac:dyDescent="0.2">
      <c r="A91" s="60" t="s">
        <v>292</v>
      </c>
      <c r="B91" s="60" t="s">
        <v>217</v>
      </c>
      <c r="C91" s="60" t="s">
        <v>293</v>
      </c>
      <c r="D91" s="61">
        <v>0</v>
      </c>
      <c r="E91" s="61">
        <v>0</v>
      </c>
      <c r="F91" s="61">
        <v>800</v>
      </c>
      <c r="G91" s="62">
        <v>0</v>
      </c>
      <c r="H91" s="62">
        <v>0</v>
      </c>
    </row>
    <row r="92" spans="1:14" s="29" customFormat="1" x14ac:dyDescent="0.2">
      <c r="A92" s="60" t="s">
        <v>294</v>
      </c>
      <c r="B92" s="60" t="s">
        <v>222</v>
      </c>
      <c r="C92" s="60" t="s">
        <v>295</v>
      </c>
      <c r="D92" s="61">
        <v>0</v>
      </c>
      <c r="E92" s="61">
        <v>0</v>
      </c>
      <c r="F92" s="61">
        <v>200</v>
      </c>
      <c r="G92" s="62">
        <v>0</v>
      </c>
      <c r="H92" s="62">
        <v>0</v>
      </c>
    </row>
    <row r="93" spans="1:14" s="29" customFormat="1" x14ac:dyDescent="0.2">
      <c r="A93" s="60" t="s">
        <v>224</v>
      </c>
      <c r="B93" s="60" t="s">
        <v>225</v>
      </c>
      <c r="C93" s="60" t="s">
        <v>226</v>
      </c>
      <c r="D93" s="61">
        <v>0</v>
      </c>
      <c r="E93" s="61">
        <v>0</v>
      </c>
      <c r="F93" s="61">
        <v>0</v>
      </c>
      <c r="G93" s="62">
        <v>0</v>
      </c>
      <c r="H93" s="62">
        <v>0</v>
      </c>
    </row>
    <row r="94" spans="1:14" s="29" customFormat="1" x14ac:dyDescent="0.2">
      <c r="A94" s="60" t="s">
        <v>298</v>
      </c>
      <c r="B94" s="60" t="s">
        <v>230</v>
      </c>
      <c r="C94" s="60" t="s">
        <v>299</v>
      </c>
      <c r="D94" s="61">
        <v>0</v>
      </c>
      <c r="E94" s="61">
        <v>0</v>
      </c>
      <c r="F94" s="61">
        <v>0</v>
      </c>
      <c r="G94" s="62">
        <v>0</v>
      </c>
      <c r="H94" s="62">
        <v>0</v>
      </c>
    </row>
    <row r="95" spans="1:14" s="29" customFormat="1" x14ac:dyDescent="0.2">
      <c r="A95" s="60" t="s">
        <v>300</v>
      </c>
      <c r="B95" s="60" t="s">
        <v>233</v>
      </c>
      <c r="C95" s="60" t="s">
        <v>301</v>
      </c>
      <c r="D95" s="61">
        <v>0</v>
      </c>
      <c r="E95" s="61">
        <v>0</v>
      </c>
      <c r="F95" s="61">
        <v>0</v>
      </c>
      <c r="G95" s="62">
        <v>0</v>
      </c>
      <c r="H95" s="62">
        <v>0</v>
      </c>
      <c r="K95" s="33"/>
    </row>
    <row r="96" spans="1:14" s="29" customFormat="1" x14ac:dyDescent="0.2">
      <c r="A96" s="60" t="s">
        <v>302</v>
      </c>
      <c r="B96" s="60" t="s">
        <v>236</v>
      </c>
      <c r="C96" s="60" t="s">
        <v>303</v>
      </c>
      <c r="D96" s="61">
        <v>0</v>
      </c>
      <c r="E96" s="61">
        <v>0</v>
      </c>
      <c r="F96" s="61">
        <v>250</v>
      </c>
      <c r="G96" s="62">
        <v>0</v>
      </c>
      <c r="H96" s="62">
        <v>0</v>
      </c>
    </row>
    <row r="97" spans="1:8" s="29" customFormat="1" x14ac:dyDescent="0.2">
      <c r="A97" s="111" t="s">
        <v>304</v>
      </c>
      <c r="B97" s="111" t="s">
        <v>305</v>
      </c>
      <c r="C97" s="111" t="s">
        <v>306</v>
      </c>
      <c r="D97" s="71">
        <v>800</v>
      </c>
      <c r="E97" s="71">
        <v>800</v>
      </c>
      <c r="F97" s="71">
        <v>1162</v>
      </c>
      <c r="G97" s="62">
        <f t="shared" si="16"/>
        <v>1.4524999999999999</v>
      </c>
      <c r="H97" s="62">
        <f t="shared" ref="H97" si="17">F97/E97</f>
        <v>1.4524999999999999</v>
      </c>
    </row>
    <row r="98" spans="1:8" s="29" customFormat="1" x14ac:dyDescent="0.2">
      <c r="A98" s="54" t="s">
        <v>6</v>
      </c>
      <c r="B98" s="54" t="s">
        <v>38</v>
      </c>
      <c r="C98" s="54" t="s">
        <v>39</v>
      </c>
      <c r="D98" s="55">
        <f>D99</f>
        <v>1000</v>
      </c>
      <c r="E98" s="55">
        <f t="shared" ref="E98:F99" si="18">E99</f>
        <v>1000</v>
      </c>
      <c r="F98" s="55">
        <f t="shared" si="18"/>
        <v>1000</v>
      </c>
      <c r="G98" s="56">
        <f>F98/D98</f>
        <v>1</v>
      </c>
      <c r="H98" s="56">
        <f>F98/E98</f>
        <v>1</v>
      </c>
    </row>
    <row r="99" spans="1:8" s="29" customFormat="1" x14ac:dyDescent="0.2">
      <c r="A99" s="57" t="s">
        <v>9</v>
      </c>
      <c r="B99" s="57" t="s">
        <v>10</v>
      </c>
      <c r="C99" s="57" t="s">
        <v>11</v>
      </c>
      <c r="D99" s="58">
        <f>D100</f>
        <v>1000</v>
      </c>
      <c r="E99" s="58">
        <f t="shared" si="18"/>
        <v>1000</v>
      </c>
      <c r="F99" s="58">
        <f t="shared" si="18"/>
        <v>1000</v>
      </c>
      <c r="G99" s="59">
        <f>F99/D99</f>
        <v>1</v>
      </c>
      <c r="H99" s="59">
        <f>F99/E99</f>
        <v>1</v>
      </c>
    </row>
    <row r="100" spans="1:8" s="29" customFormat="1" x14ac:dyDescent="0.2">
      <c r="A100" s="60" t="s">
        <v>332</v>
      </c>
      <c r="B100" s="60" t="s">
        <v>129</v>
      </c>
      <c r="C100" s="60" t="s">
        <v>333</v>
      </c>
      <c r="D100" s="61">
        <v>1000</v>
      </c>
      <c r="E100" s="61">
        <v>1000</v>
      </c>
      <c r="F100" s="61">
        <v>1000</v>
      </c>
      <c r="G100" s="63">
        <f>F100/D100</f>
        <v>1</v>
      </c>
      <c r="H100" s="63">
        <f>F100/E100</f>
        <v>1</v>
      </c>
    </row>
    <row r="101" spans="1:8" s="29" customFormat="1" x14ac:dyDescent="0.2">
      <c r="A101" s="54" t="s">
        <v>6</v>
      </c>
      <c r="B101" s="54" t="s">
        <v>43</v>
      </c>
      <c r="C101" s="54" t="s">
        <v>44</v>
      </c>
      <c r="D101" s="55">
        <f>D102</f>
        <v>0</v>
      </c>
      <c r="E101" s="55">
        <v>0</v>
      </c>
      <c r="F101" s="55">
        <f t="shared" ref="E101:F102" si="19">F102</f>
        <v>0</v>
      </c>
      <c r="G101" s="56">
        <v>0</v>
      </c>
      <c r="H101" s="56">
        <v>0</v>
      </c>
    </row>
    <row r="102" spans="1:8" s="29" customFormat="1" x14ac:dyDescent="0.2">
      <c r="A102" s="57" t="s">
        <v>9</v>
      </c>
      <c r="B102" s="57" t="s">
        <v>10</v>
      </c>
      <c r="C102" s="57" t="s">
        <v>11</v>
      </c>
      <c r="D102" s="58">
        <f>D103</f>
        <v>0</v>
      </c>
      <c r="E102" s="58">
        <f t="shared" si="19"/>
        <v>0</v>
      </c>
      <c r="F102" s="58">
        <f t="shared" si="19"/>
        <v>0</v>
      </c>
      <c r="G102" s="59">
        <v>0</v>
      </c>
      <c r="H102" s="59">
        <v>0</v>
      </c>
    </row>
    <row r="103" spans="1:8" s="29" customFormat="1" x14ac:dyDescent="0.2">
      <c r="A103" s="60" t="s">
        <v>334</v>
      </c>
      <c r="B103" s="60" t="s">
        <v>129</v>
      </c>
      <c r="C103" s="60" t="s">
        <v>335</v>
      </c>
      <c r="D103" s="61">
        <v>0</v>
      </c>
      <c r="E103" s="61">
        <v>0</v>
      </c>
      <c r="F103" s="61">
        <v>0</v>
      </c>
      <c r="G103" s="62">
        <v>0</v>
      </c>
      <c r="H103" s="62">
        <v>0</v>
      </c>
    </row>
    <row r="104" spans="1:8" s="29" customFormat="1" x14ac:dyDescent="0.2">
      <c r="A104" s="54" t="s">
        <v>6</v>
      </c>
      <c r="B104" s="54" t="s">
        <v>56</v>
      </c>
      <c r="C104" s="54" t="s">
        <v>57</v>
      </c>
      <c r="D104" s="55">
        <f>D105</f>
        <v>0</v>
      </c>
      <c r="E104" s="55">
        <v>0</v>
      </c>
      <c r="F104" s="55">
        <f t="shared" ref="F104" si="20">F105</f>
        <v>0</v>
      </c>
      <c r="G104" s="56">
        <v>0</v>
      </c>
      <c r="H104" s="56">
        <v>0</v>
      </c>
    </row>
    <row r="105" spans="1:8" s="29" customFormat="1" x14ac:dyDescent="0.2">
      <c r="A105" s="57" t="s">
        <v>9</v>
      </c>
      <c r="B105" s="57" t="s">
        <v>10</v>
      </c>
      <c r="C105" s="57" t="s">
        <v>11</v>
      </c>
      <c r="D105" s="58">
        <f>SUM(D106:D107)</f>
        <v>0</v>
      </c>
      <c r="E105" s="58">
        <f t="shared" ref="E105:F105" si="21">SUM(E106:E107)</f>
        <v>0</v>
      </c>
      <c r="F105" s="58">
        <f t="shared" si="21"/>
        <v>0</v>
      </c>
      <c r="G105" s="59">
        <v>0</v>
      </c>
      <c r="H105" s="59">
        <v>0</v>
      </c>
    </row>
    <row r="106" spans="1:8" s="29" customFormat="1" ht="24" x14ac:dyDescent="0.2">
      <c r="A106" s="60" t="s">
        <v>336</v>
      </c>
      <c r="B106" s="60" t="s">
        <v>337</v>
      </c>
      <c r="C106" s="60" t="s">
        <v>338</v>
      </c>
      <c r="D106" s="61">
        <v>0</v>
      </c>
      <c r="E106" s="61">
        <v>0</v>
      </c>
      <c r="F106" s="61">
        <v>0</v>
      </c>
      <c r="G106" s="62">
        <v>0</v>
      </c>
      <c r="H106" s="62">
        <v>0</v>
      </c>
    </row>
    <row r="107" spans="1:8" s="29" customFormat="1" x14ac:dyDescent="0.2">
      <c r="A107" s="60" t="s">
        <v>339</v>
      </c>
      <c r="B107" s="60" t="s">
        <v>337</v>
      </c>
      <c r="C107" s="60" t="s">
        <v>340</v>
      </c>
      <c r="D107" s="61">
        <v>0</v>
      </c>
      <c r="E107" s="61">
        <v>0</v>
      </c>
      <c r="F107" s="61">
        <v>0</v>
      </c>
      <c r="G107" s="62">
        <v>0</v>
      </c>
      <c r="H107" s="62">
        <v>0</v>
      </c>
    </row>
    <row r="108" spans="1:8" s="29" customFormat="1" x14ac:dyDescent="0.2">
      <c r="A108" s="54" t="s">
        <v>6</v>
      </c>
      <c r="B108" s="54" t="s">
        <v>343</v>
      </c>
      <c r="C108" s="54" t="s">
        <v>344</v>
      </c>
      <c r="D108" s="55">
        <f>D109</f>
        <v>1260</v>
      </c>
      <c r="E108" s="55">
        <f>E109</f>
        <v>1260</v>
      </c>
      <c r="F108" s="55">
        <f t="shared" ref="F108" si="22">F109</f>
        <v>1800</v>
      </c>
      <c r="G108" s="56">
        <f t="shared" ref="G108:G114" si="23">F108/D108</f>
        <v>1.4285714285714286</v>
      </c>
      <c r="H108" s="56">
        <f t="shared" ref="H108:H114" si="24">F108/E108</f>
        <v>1.4285714285714286</v>
      </c>
    </row>
    <row r="109" spans="1:8" s="29" customFormat="1" x14ac:dyDescent="0.2">
      <c r="A109" s="57" t="s">
        <v>9</v>
      </c>
      <c r="B109" s="57" t="s">
        <v>10</v>
      </c>
      <c r="C109" s="57" t="s">
        <v>11</v>
      </c>
      <c r="D109" s="58">
        <f>D110+D111</f>
        <v>1260</v>
      </c>
      <c r="E109" s="58">
        <f t="shared" ref="E109:F109" si="25">E110+E111</f>
        <v>1260</v>
      </c>
      <c r="F109" s="58">
        <f t="shared" si="25"/>
        <v>1800</v>
      </c>
      <c r="G109" s="59">
        <f t="shared" si="23"/>
        <v>1.4285714285714286</v>
      </c>
      <c r="H109" s="59">
        <f t="shared" si="24"/>
        <v>1.4285714285714286</v>
      </c>
    </row>
    <row r="110" spans="1:8" s="29" customFormat="1" x14ac:dyDescent="0.2">
      <c r="A110" s="60" t="s">
        <v>345</v>
      </c>
      <c r="B110" s="60" t="s">
        <v>129</v>
      </c>
      <c r="C110" s="60" t="s">
        <v>346</v>
      </c>
      <c r="D110" s="61">
        <v>560</v>
      </c>
      <c r="E110" s="61">
        <v>560</v>
      </c>
      <c r="F110" s="61">
        <v>800</v>
      </c>
      <c r="G110" s="62">
        <f t="shared" si="23"/>
        <v>1.4285714285714286</v>
      </c>
      <c r="H110" s="62">
        <f t="shared" si="24"/>
        <v>1.4285714285714286</v>
      </c>
    </row>
    <row r="111" spans="1:8" s="29" customFormat="1" x14ac:dyDescent="0.2">
      <c r="A111" s="60" t="s">
        <v>296</v>
      </c>
      <c r="B111" s="60" t="s">
        <v>297</v>
      </c>
      <c r="C111" s="60" t="s">
        <v>354</v>
      </c>
      <c r="D111" s="61">
        <v>700</v>
      </c>
      <c r="E111" s="61">
        <v>700</v>
      </c>
      <c r="F111" s="61">
        <v>1000</v>
      </c>
      <c r="G111" s="63">
        <f t="shared" si="23"/>
        <v>1.4285714285714286</v>
      </c>
      <c r="H111" s="62">
        <f t="shared" si="24"/>
        <v>1.4285714285714286</v>
      </c>
    </row>
    <row r="112" spans="1:8" s="29" customFormat="1" ht="19.5" customHeight="1" x14ac:dyDescent="0.2">
      <c r="A112" s="54" t="s">
        <v>6</v>
      </c>
      <c r="B112" s="54" t="s">
        <v>71</v>
      </c>
      <c r="C112" s="54" t="s">
        <v>72</v>
      </c>
      <c r="D112" s="55">
        <f>D113</f>
        <v>1000</v>
      </c>
      <c r="E112" s="55">
        <f>E113</f>
        <v>800</v>
      </c>
      <c r="F112" s="55">
        <f t="shared" ref="F112" si="26">F113</f>
        <v>2000</v>
      </c>
      <c r="G112" s="56">
        <f t="shared" si="23"/>
        <v>2</v>
      </c>
      <c r="H112" s="56">
        <f t="shared" si="24"/>
        <v>2.5</v>
      </c>
    </row>
    <row r="113" spans="1:22" s="29" customFormat="1" x14ac:dyDescent="0.2">
      <c r="A113" s="57" t="s">
        <v>9</v>
      </c>
      <c r="B113" s="57" t="s">
        <v>10</v>
      </c>
      <c r="C113" s="57" t="s">
        <v>11</v>
      </c>
      <c r="D113" s="58">
        <f>D114+D115</f>
        <v>1000</v>
      </c>
      <c r="E113" s="58">
        <f t="shared" ref="E113:F113" si="27">E114+E115</f>
        <v>800</v>
      </c>
      <c r="F113" s="58">
        <f t="shared" si="27"/>
        <v>2000</v>
      </c>
      <c r="G113" s="59">
        <f t="shared" si="23"/>
        <v>2</v>
      </c>
      <c r="H113" s="59">
        <f t="shared" si="24"/>
        <v>2.5</v>
      </c>
    </row>
    <row r="114" spans="1:22" s="29" customFormat="1" x14ac:dyDescent="0.2">
      <c r="A114" s="60" t="s">
        <v>347</v>
      </c>
      <c r="B114" s="60" t="s">
        <v>162</v>
      </c>
      <c r="C114" s="60" t="s">
        <v>348</v>
      </c>
      <c r="D114" s="61">
        <v>1000</v>
      </c>
      <c r="E114" s="61">
        <v>800</v>
      </c>
      <c r="F114" s="61">
        <v>2000</v>
      </c>
      <c r="G114" s="63">
        <f t="shared" si="23"/>
        <v>2</v>
      </c>
      <c r="H114" s="63">
        <f t="shared" si="24"/>
        <v>2.5</v>
      </c>
    </row>
    <row r="115" spans="1:22" s="29" customFormat="1" x14ac:dyDescent="0.2">
      <c r="A115" s="60" t="s">
        <v>349</v>
      </c>
      <c r="B115" s="60" t="s">
        <v>254</v>
      </c>
      <c r="C115" s="60" t="s">
        <v>350</v>
      </c>
      <c r="D115" s="61">
        <v>0</v>
      </c>
      <c r="E115" s="61">
        <v>0</v>
      </c>
      <c r="F115" s="61">
        <v>0</v>
      </c>
      <c r="G115" s="63">
        <v>0</v>
      </c>
      <c r="H115" s="62">
        <v>0</v>
      </c>
    </row>
    <row r="116" spans="1:22" s="29" customFormat="1" ht="28.9" customHeight="1" x14ac:dyDescent="0.2">
      <c r="A116" s="48" t="s">
        <v>357</v>
      </c>
      <c r="B116" s="48" t="s">
        <v>367</v>
      </c>
      <c r="C116" s="48" t="s">
        <v>368</v>
      </c>
      <c r="D116" s="49">
        <f>D117</f>
        <v>1010</v>
      </c>
      <c r="E116" s="49">
        <f t="shared" ref="E116:F116" si="28">E117</f>
        <v>1210</v>
      </c>
      <c r="F116" s="49">
        <f t="shared" si="28"/>
        <v>1210</v>
      </c>
      <c r="G116" s="50">
        <f>F116/D116</f>
        <v>1.198019801980198</v>
      </c>
      <c r="H116" s="50">
        <f t="shared" ref="H116:H124" si="29">F116/E116</f>
        <v>1</v>
      </c>
    </row>
    <row r="117" spans="1:22" s="29" customFormat="1" ht="18" customHeight="1" x14ac:dyDescent="0.2">
      <c r="A117" s="64" t="s">
        <v>355</v>
      </c>
      <c r="B117" s="64">
        <v>10202</v>
      </c>
      <c r="C117" s="64" t="s">
        <v>362</v>
      </c>
      <c r="D117" s="65">
        <f>D118</f>
        <v>1010</v>
      </c>
      <c r="E117" s="65">
        <f t="shared" ref="E117:F117" si="30">E118</f>
        <v>1210</v>
      </c>
      <c r="F117" s="65">
        <f t="shared" si="30"/>
        <v>1210</v>
      </c>
      <c r="G117" s="66">
        <f>F117/D117</f>
        <v>1.198019801980198</v>
      </c>
      <c r="H117" s="66">
        <f t="shared" si="29"/>
        <v>1</v>
      </c>
    </row>
    <row r="118" spans="1:22" s="29" customFormat="1" ht="24" x14ac:dyDescent="0.2">
      <c r="A118" s="51" t="s">
        <v>358</v>
      </c>
      <c r="B118" s="51">
        <v>34741</v>
      </c>
      <c r="C118" s="51" t="s">
        <v>11</v>
      </c>
      <c r="D118" s="52">
        <f>D119+D122</f>
        <v>1010</v>
      </c>
      <c r="E118" s="52">
        <f t="shared" ref="E118:F118" si="31">E119+E122</f>
        <v>1210</v>
      </c>
      <c r="F118" s="52">
        <f t="shared" si="31"/>
        <v>1210</v>
      </c>
      <c r="G118" s="53">
        <f>F118/D118</f>
        <v>1.198019801980198</v>
      </c>
      <c r="H118" s="53">
        <f t="shared" si="29"/>
        <v>1</v>
      </c>
    </row>
    <row r="119" spans="1:22" s="29" customFormat="1" x14ac:dyDescent="0.2">
      <c r="A119" s="54" t="s">
        <v>6</v>
      </c>
      <c r="B119" s="54" t="s">
        <v>81</v>
      </c>
      <c r="C119" s="54" t="s">
        <v>82</v>
      </c>
      <c r="D119" s="55">
        <f>D120</f>
        <v>0</v>
      </c>
      <c r="E119" s="55">
        <f t="shared" ref="E119:F120" si="32">E120</f>
        <v>200</v>
      </c>
      <c r="F119" s="55">
        <f t="shared" si="32"/>
        <v>200</v>
      </c>
      <c r="G119" s="56">
        <v>0</v>
      </c>
      <c r="H119" s="56">
        <f t="shared" si="29"/>
        <v>1</v>
      </c>
    </row>
    <row r="120" spans="1:22" s="29" customFormat="1" x14ac:dyDescent="0.2">
      <c r="A120" s="57" t="s">
        <v>9</v>
      </c>
      <c r="B120" s="57" t="s">
        <v>10</v>
      </c>
      <c r="C120" s="57" t="s">
        <v>11</v>
      </c>
      <c r="D120" s="58">
        <f>D121</f>
        <v>0</v>
      </c>
      <c r="E120" s="58">
        <f t="shared" si="32"/>
        <v>200</v>
      </c>
      <c r="F120" s="58">
        <f t="shared" si="32"/>
        <v>200</v>
      </c>
      <c r="G120" s="59">
        <v>0</v>
      </c>
      <c r="H120" s="59">
        <f t="shared" si="29"/>
        <v>1</v>
      </c>
    </row>
    <row r="121" spans="1:22" s="29" customFormat="1" x14ac:dyDescent="0.2">
      <c r="A121" s="60" t="s">
        <v>238</v>
      </c>
      <c r="B121" s="60" t="s">
        <v>239</v>
      </c>
      <c r="C121" s="60" t="s">
        <v>240</v>
      </c>
      <c r="D121" s="61">
        <v>0</v>
      </c>
      <c r="E121" s="61">
        <v>200</v>
      </c>
      <c r="F121" s="61">
        <v>200</v>
      </c>
      <c r="G121" s="62">
        <v>0</v>
      </c>
      <c r="H121" s="62">
        <f t="shared" si="29"/>
        <v>1</v>
      </c>
    </row>
    <row r="122" spans="1:22" s="29" customFormat="1" x14ac:dyDescent="0.2">
      <c r="A122" s="54" t="s">
        <v>6</v>
      </c>
      <c r="B122" s="54" t="s">
        <v>7</v>
      </c>
      <c r="C122" s="54" t="s">
        <v>8</v>
      </c>
      <c r="D122" s="55">
        <f>D123</f>
        <v>1010</v>
      </c>
      <c r="E122" s="55">
        <f t="shared" ref="E122:F122" si="33">E123</f>
        <v>1010</v>
      </c>
      <c r="F122" s="55">
        <f t="shared" si="33"/>
        <v>1010</v>
      </c>
      <c r="G122" s="56">
        <f>F122/D122</f>
        <v>1</v>
      </c>
      <c r="H122" s="56">
        <f t="shared" si="29"/>
        <v>1</v>
      </c>
    </row>
    <row r="123" spans="1:22" s="29" customFormat="1" x14ac:dyDescent="0.2">
      <c r="A123" s="57" t="s">
        <v>9</v>
      </c>
      <c r="B123" s="57" t="s">
        <v>10</v>
      </c>
      <c r="C123" s="57" t="s">
        <v>11</v>
      </c>
      <c r="D123" s="58">
        <f>SUM(D124:D126)</f>
        <v>1010</v>
      </c>
      <c r="E123" s="58">
        <f t="shared" ref="E123:F123" si="34">SUM(E124:E126)</f>
        <v>1010</v>
      </c>
      <c r="F123" s="58">
        <f t="shared" si="34"/>
        <v>1010</v>
      </c>
      <c r="G123" s="59">
        <f>F123/D123</f>
        <v>1</v>
      </c>
      <c r="H123" s="59">
        <f t="shared" si="29"/>
        <v>1</v>
      </c>
    </row>
    <row r="124" spans="1:22" s="29" customFormat="1" x14ac:dyDescent="0.2">
      <c r="A124" s="67" t="s">
        <v>307</v>
      </c>
      <c r="B124" s="67">
        <v>34311</v>
      </c>
      <c r="C124" s="67" t="s">
        <v>308</v>
      </c>
      <c r="D124" s="68">
        <v>1000</v>
      </c>
      <c r="E124" s="68">
        <v>1000</v>
      </c>
      <c r="F124" s="68">
        <v>1000</v>
      </c>
      <c r="G124" s="69">
        <f>F124/D124</f>
        <v>1</v>
      </c>
      <c r="H124" s="69">
        <f t="shared" si="29"/>
        <v>1</v>
      </c>
    </row>
    <row r="125" spans="1:22" s="29" customFormat="1" x14ac:dyDescent="0.2">
      <c r="A125" s="67" t="s">
        <v>309</v>
      </c>
      <c r="B125" s="67">
        <v>34333</v>
      </c>
      <c r="C125" s="67" t="s">
        <v>310</v>
      </c>
      <c r="D125" s="68">
        <v>10</v>
      </c>
      <c r="E125" s="68">
        <v>10</v>
      </c>
      <c r="F125" s="68">
        <v>10</v>
      </c>
      <c r="G125" s="69">
        <f t="shared" ref="G125" si="35">F125/D125</f>
        <v>1</v>
      </c>
      <c r="H125" s="69">
        <f t="shared" ref="H125" si="36">F125/E125</f>
        <v>1</v>
      </c>
    </row>
    <row r="126" spans="1:22" s="29" customFormat="1" x14ac:dyDescent="0.2">
      <c r="A126" s="67" t="s">
        <v>369</v>
      </c>
      <c r="B126" s="67">
        <v>92221</v>
      </c>
      <c r="C126" s="67" t="s">
        <v>370</v>
      </c>
      <c r="D126" s="68">
        <v>0</v>
      </c>
      <c r="E126" s="68">
        <v>0</v>
      </c>
      <c r="F126" s="68">
        <v>0</v>
      </c>
      <c r="G126" s="69">
        <v>0</v>
      </c>
      <c r="H126" s="69">
        <v>0</v>
      </c>
    </row>
    <row r="127" spans="1:22" s="29" customFormat="1" ht="24" x14ac:dyDescent="0.2">
      <c r="A127" s="48" t="s">
        <v>357</v>
      </c>
      <c r="B127" s="48" t="s">
        <v>371</v>
      </c>
      <c r="C127" s="70" t="s">
        <v>471</v>
      </c>
      <c r="D127" s="49">
        <f>D128</f>
        <v>10400</v>
      </c>
      <c r="E127" s="49">
        <f t="shared" ref="E127:F127" si="37">E128</f>
        <v>10400</v>
      </c>
      <c r="F127" s="49">
        <f t="shared" si="37"/>
        <v>3000</v>
      </c>
      <c r="G127" s="50">
        <f>F127/D127</f>
        <v>0.28846153846153844</v>
      </c>
      <c r="H127" s="50">
        <f>F127/E127</f>
        <v>0.28846153846153844</v>
      </c>
      <c r="I127" s="28"/>
      <c r="J127" s="28"/>
      <c r="K127" s="28"/>
      <c r="L127" s="30"/>
      <c r="M127" s="30"/>
      <c r="N127" s="30"/>
      <c r="O127" s="30"/>
      <c r="P127" s="30"/>
      <c r="Q127" s="30"/>
      <c r="R127" s="17"/>
      <c r="S127" s="17"/>
      <c r="T127" s="17"/>
      <c r="U127" s="17"/>
      <c r="V127" s="17"/>
    </row>
    <row r="128" spans="1:22" s="29" customFormat="1" x14ac:dyDescent="0.2">
      <c r="A128" s="64" t="s">
        <v>355</v>
      </c>
      <c r="B128" s="64">
        <v>10202</v>
      </c>
      <c r="C128" s="64" t="s">
        <v>362</v>
      </c>
      <c r="D128" s="65">
        <f>D129</f>
        <v>10400</v>
      </c>
      <c r="E128" s="65">
        <f t="shared" ref="E128:F128" si="38">E129</f>
        <v>10400</v>
      </c>
      <c r="F128" s="65">
        <f t="shared" si="38"/>
        <v>3000</v>
      </c>
      <c r="G128" s="66">
        <f>F128/D128</f>
        <v>0.28846153846153844</v>
      </c>
      <c r="H128" s="66">
        <f>F128/E128</f>
        <v>0.28846153846153844</v>
      </c>
      <c r="I128" s="28"/>
      <c r="J128" s="28"/>
      <c r="K128" s="28"/>
      <c r="L128" s="30"/>
      <c r="M128" s="30"/>
      <c r="N128" s="30"/>
      <c r="O128" s="30"/>
      <c r="P128" s="30"/>
      <c r="Q128" s="30"/>
      <c r="R128" s="17"/>
      <c r="S128" s="17"/>
      <c r="T128" s="17"/>
      <c r="U128" s="17"/>
      <c r="V128" s="17"/>
    </row>
    <row r="129" spans="1:22" s="29" customFormat="1" ht="24" x14ac:dyDescent="0.2">
      <c r="A129" s="51" t="s">
        <v>358</v>
      </c>
      <c r="B129" s="51">
        <v>34741</v>
      </c>
      <c r="C129" s="51" t="s">
        <v>11</v>
      </c>
      <c r="D129" s="52">
        <f>D130+D140</f>
        <v>10400</v>
      </c>
      <c r="E129" s="52">
        <f>E130+E140</f>
        <v>10400</v>
      </c>
      <c r="F129" s="52">
        <f>F130+F140</f>
        <v>3000</v>
      </c>
      <c r="G129" s="53">
        <f>F129/D129</f>
        <v>0.28846153846153844</v>
      </c>
      <c r="H129" s="53">
        <f>F129/E129</f>
        <v>0.28846153846153844</v>
      </c>
      <c r="I129" s="28"/>
      <c r="J129" s="28"/>
      <c r="K129" s="28"/>
      <c r="L129" s="30"/>
      <c r="M129" s="30"/>
      <c r="N129" s="30"/>
      <c r="O129" s="30"/>
      <c r="P129" s="30"/>
      <c r="Q129" s="30"/>
      <c r="R129" s="17"/>
      <c r="S129" s="17"/>
      <c r="T129" s="17"/>
      <c r="U129" s="17"/>
      <c r="V129" s="17"/>
    </row>
    <row r="130" spans="1:22" s="29" customFormat="1" x14ac:dyDescent="0.2">
      <c r="A130" s="54" t="s">
        <v>6</v>
      </c>
      <c r="B130" s="54" t="s">
        <v>81</v>
      </c>
      <c r="C130" s="54" t="s">
        <v>82</v>
      </c>
      <c r="D130" s="55">
        <f>D131</f>
        <v>10000</v>
      </c>
      <c r="E130" s="55">
        <f t="shared" ref="E130:F130" si="39">E131</f>
        <v>10000</v>
      </c>
      <c r="F130" s="55">
        <f t="shared" si="39"/>
        <v>3000</v>
      </c>
      <c r="G130" s="56">
        <f>F130/D130</f>
        <v>0.3</v>
      </c>
      <c r="H130" s="56">
        <f>F130/E130</f>
        <v>0.3</v>
      </c>
      <c r="I130" s="28"/>
      <c r="J130" s="31"/>
      <c r="K130" s="31"/>
      <c r="L130" s="32"/>
      <c r="M130" s="32"/>
      <c r="N130" s="32"/>
      <c r="O130" s="32"/>
      <c r="P130" s="32"/>
      <c r="Q130" s="32"/>
      <c r="R130" s="16"/>
      <c r="S130" s="16"/>
      <c r="T130" s="16"/>
      <c r="U130" s="16"/>
      <c r="V130" s="16"/>
    </row>
    <row r="131" spans="1:22" s="29" customFormat="1" x14ac:dyDescent="0.2">
      <c r="A131" s="57" t="s">
        <v>9</v>
      </c>
      <c r="B131" s="57" t="s">
        <v>10</v>
      </c>
      <c r="C131" s="57" t="s">
        <v>11</v>
      </c>
      <c r="D131" s="58">
        <f>SUM(D132:D139)</f>
        <v>10000</v>
      </c>
      <c r="E131" s="58">
        <f>SUM(E132:E139)</f>
        <v>10000</v>
      </c>
      <c r="F131" s="58">
        <f>SUM(F132:F139)</f>
        <v>3000</v>
      </c>
      <c r="G131" s="59">
        <f>F131/D131</f>
        <v>0.3</v>
      </c>
      <c r="H131" s="59">
        <f>F131/E131</f>
        <v>0.3</v>
      </c>
      <c r="I131" s="28"/>
      <c r="J131" s="31"/>
      <c r="K131" s="31"/>
      <c r="L131" s="32"/>
      <c r="M131" s="32"/>
      <c r="N131" s="32"/>
      <c r="O131" s="32"/>
      <c r="P131" s="32"/>
      <c r="Q131" s="32"/>
      <c r="R131" s="16"/>
      <c r="S131" s="16"/>
      <c r="T131" s="16"/>
      <c r="U131" s="16"/>
      <c r="V131" s="16"/>
    </row>
    <row r="132" spans="1:22" s="29" customFormat="1" x14ac:dyDescent="0.2">
      <c r="A132" s="60" t="s">
        <v>241</v>
      </c>
      <c r="B132" s="60" t="s">
        <v>242</v>
      </c>
      <c r="C132" s="60" t="s">
        <v>243</v>
      </c>
      <c r="D132" s="61">
        <v>0</v>
      </c>
      <c r="E132" s="61">
        <v>0</v>
      </c>
      <c r="F132" s="61">
        <v>0</v>
      </c>
      <c r="G132" s="63">
        <v>0</v>
      </c>
      <c r="H132" s="63">
        <v>0</v>
      </c>
    </row>
    <row r="133" spans="1:22" s="29" customFormat="1" x14ac:dyDescent="0.2">
      <c r="A133" s="60" t="s">
        <v>268</v>
      </c>
      <c r="B133" s="60">
        <v>42212</v>
      </c>
      <c r="C133" s="60" t="s">
        <v>133</v>
      </c>
      <c r="D133" s="61">
        <v>0</v>
      </c>
      <c r="E133" s="71">
        <v>0</v>
      </c>
      <c r="F133" s="61">
        <v>0</v>
      </c>
      <c r="G133" s="63">
        <v>0</v>
      </c>
      <c r="H133" s="63">
        <v>0</v>
      </c>
    </row>
    <row r="134" spans="1:22" s="29" customFormat="1" x14ac:dyDescent="0.2">
      <c r="A134" s="60" t="s">
        <v>247</v>
      </c>
      <c r="B134" s="60" t="s">
        <v>248</v>
      </c>
      <c r="C134" s="60" t="s">
        <v>249</v>
      </c>
      <c r="D134" s="61">
        <v>0</v>
      </c>
      <c r="E134" s="61">
        <v>0</v>
      </c>
      <c r="F134" s="61">
        <v>0</v>
      </c>
      <c r="G134" s="63">
        <v>0</v>
      </c>
      <c r="H134" s="63">
        <v>0</v>
      </c>
    </row>
    <row r="135" spans="1:22" s="29" customFormat="1" x14ac:dyDescent="0.2">
      <c r="A135" s="60" t="s">
        <v>250</v>
      </c>
      <c r="B135" s="60" t="s">
        <v>251</v>
      </c>
      <c r="C135" s="60" t="s">
        <v>252</v>
      </c>
      <c r="D135" s="61">
        <v>0</v>
      </c>
      <c r="E135" s="61">
        <v>0</v>
      </c>
      <c r="F135" s="61">
        <v>0</v>
      </c>
      <c r="G135" s="63">
        <v>0</v>
      </c>
      <c r="H135" s="63">
        <v>0</v>
      </c>
    </row>
    <row r="136" spans="1:22" s="29" customFormat="1" x14ac:dyDescent="0.2">
      <c r="A136" s="60" t="s">
        <v>253</v>
      </c>
      <c r="B136" s="60" t="s">
        <v>254</v>
      </c>
      <c r="C136" s="60" t="s">
        <v>255</v>
      </c>
      <c r="D136" s="61">
        <v>0</v>
      </c>
      <c r="E136" s="61">
        <v>0</v>
      </c>
      <c r="F136" s="61">
        <v>0</v>
      </c>
      <c r="G136" s="63">
        <v>0</v>
      </c>
      <c r="H136" s="63">
        <v>0</v>
      </c>
    </row>
    <row r="137" spans="1:22" s="29" customFormat="1" x14ac:dyDescent="0.2">
      <c r="A137" s="60" t="s">
        <v>256</v>
      </c>
      <c r="B137" s="60" t="s">
        <v>257</v>
      </c>
      <c r="C137" s="60" t="s">
        <v>258</v>
      </c>
      <c r="D137" s="61">
        <v>0</v>
      </c>
      <c r="E137" s="61">
        <v>0</v>
      </c>
      <c r="F137" s="61">
        <v>0</v>
      </c>
      <c r="G137" s="63">
        <v>0</v>
      </c>
      <c r="H137" s="63">
        <v>0</v>
      </c>
    </row>
    <row r="138" spans="1:22" s="29" customFormat="1" x14ac:dyDescent="0.2">
      <c r="A138" s="60" t="s">
        <v>259</v>
      </c>
      <c r="B138" s="60" t="s">
        <v>260</v>
      </c>
      <c r="C138" s="60" t="s">
        <v>261</v>
      </c>
      <c r="D138" s="61">
        <v>0</v>
      </c>
      <c r="E138" s="61">
        <v>0</v>
      </c>
      <c r="F138" s="61">
        <v>0</v>
      </c>
      <c r="G138" s="63">
        <v>0</v>
      </c>
      <c r="H138" s="63">
        <v>0</v>
      </c>
    </row>
    <row r="139" spans="1:22" s="29" customFormat="1" x14ac:dyDescent="0.2">
      <c r="A139" s="60" t="s">
        <v>262</v>
      </c>
      <c r="B139" s="60" t="s">
        <v>263</v>
      </c>
      <c r="C139" s="60" t="s">
        <v>264</v>
      </c>
      <c r="D139" s="61">
        <v>10000</v>
      </c>
      <c r="E139" s="61">
        <v>10000</v>
      </c>
      <c r="F139" s="61">
        <v>3000</v>
      </c>
      <c r="G139" s="63">
        <f t="shared" ref="G139" si="40">F139/D139</f>
        <v>0.3</v>
      </c>
      <c r="H139" s="63">
        <f t="shared" ref="H139" si="41">F139/E139</f>
        <v>0.3</v>
      </c>
    </row>
    <row r="140" spans="1:22" s="29" customFormat="1" x14ac:dyDescent="0.2">
      <c r="A140" s="54" t="s">
        <v>6</v>
      </c>
      <c r="B140" s="54" t="s">
        <v>7</v>
      </c>
      <c r="C140" s="54" t="s">
        <v>8</v>
      </c>
      <c r="D140" s="55">
        <f>D141</f>
        <v>400</v>
      </c>
      <c r="E140" s="55">
        <f t="shared" ref="E140:F140" si="42">E141</f>
        <v>400</v>
      </c>
      <c r="F140" s="55">
        <f t="shared" si="42"/>
        <v>0</v>
      </c>
      <c r="G140" s="56">
        <f>F140/D140</f>
        <v>0</v>
      </c>
      <c r="H140" s="56">
        <v>0</v>
      </c>
    </row>
    <row r="141" spans="1:22" s="29" customFormat="1" x14ac:dyDescent="0.2">
      <c r="A141" s="57" t="s">
        <v>9</v>
      </c>
      <c r="B141" s="57" t="s">
        <v>10</v>
      </c>
      <c r="C141" s="57" t="s">
        <v>11</v>
      </c>
      <c r="D141" s="58">
        <f>SUM(D142:D145)</f>
        <v>400</v>
      </c>
      <c r="E141" s="58">
        <f t="shared" ref="E141:F141" si="43">SUM(E142:E145)</f>
        <v>400</v>
      </c>
      <c r="F141" s="58">
        <f t="shared" si="43"/>
        <v>0</v>
      </c>
      <c r="G141" s="59">
        <f>F141/D141</f>
        <v>0</v>
      </c>
      <c r="H141" s="59">
        <v>0</v>
      </c>
    </row>
    <row r="142" spans="1:22" s="29" customFormat="1" x14ac:dyDescent="0.2">
      <c r="A142" s="60" t="s">
        <v>313</v>
      </c>
      <c r="B142" s="60">
        <v>42212</v>
      </c>
      <c r="C142" s="60" t="s">
        <v>314</v>
      </c>
      <c r="D142" s="61">
        <v>400</v>
      </c>
      <c r="E142" s="61">
        <v>400</v>
      </c>
      <c r="F142" s="61">
        <v>0</v>
      </c>
      <c r="G142" s="62">
        <f>F142/D142</f>
        <v>0</v>
      </c>
      <c r="H142" s="62">
        <v>0</v>
      </c>
    </row>
    <row r="143" spans="1:22" s="29" customFormat="1" x14ac:dyDescent="0.2">
      <c r="A143" s="60" t="s">
        <v>315</v>
      </c>
      <c r="B143" s="60">
        <v>42221</v>
      </c>
      <c r="C143" s="60" t="s">
        <v>316</v>
      </c>
      <c r="D143" s="61">
        <v>0</v>
      </c>
      <c r="E143" s="61">
        <v>0</v>
      </c>
      <c r="F143" s="61">
        <v>0</v>
      </c>
      <c r="G143" s="62">
        <v>0</v>
      </c>
      <c r="H143" s="62">
        <v>0</v>
      </c>
    </row>
    <row r="144" spans="1:22" s="29" customFormat="1" x14ac:dyDescent="0.2">
      <c r="A144" s="60" t="s">
        <v>317</v>
      </c>
      <c r="B144" s="60">
        <v>42222</v>
      </c>
      <c r="C144" s="60" t="s">
        <v>318</v>
      </c>
      <c r="D144" s="61">
        <v>0</v>
      </c>
      <c r="E144" s="61">
        <v>0</v>
      </c>
      <c r="F144" s="61">
        <v>0</v>
      </c>
      <c r="G144" s="62">
        <v>0</v>
      </c>
      <c r="H144" s="62">
        <v>0</v>
      </c>
    </row>
    <row r="145" spans="1:8" s="29" customFormat="1" x14ac:dyDescent="0.2">
      <c r="A145" s="60" t="s">
        <v>319</v>
      </c>
      <c r="B145" s="60">
        <v>42231</v>
      </c>
      <c r="C145" s="60" t="s">
        <v>372</v>
      </c>
      <c r="D145" s="61">
        <v>0</v>
      </c>
      <c r="E145" s="61">
        <v>0</v>
      </c>
      <c r="F145" s="61">
        <v>0</v>
      </c>
      <c r="G145" s="62">
        <v>0</v>
      </c>
      <c r="H145" s="62">
        <v>0</v>
      </c>
    </row>
    <row r="146" spans="1:8" s="29" customFormat="1" x14ac:dyDescent="0.2">
      <c r="A146" s="54" t="s">
        <v>6</v>
      </c>
      <c r="B146" s="54" t="s">
        <v>30</v>
      </c>
      <c r="C146" s="54" t="s">
        <v>373</v>
      </c>
      <c r="D146" s="55">
        <f>D147</f>
        <v>0</v>
      </c>
      <c r="E146" s="55">
        <v>0</v>
      </c>
      <c r="F146" s="55">
        <f t="shared" ref="E146:F147" si="44">F147</f>
        <v>0</v>
      </c>
      <c r="G146" s="56">
        <v>0</v>
      </c>
      <c r="H146" s="56">
        <v>0</v>
      </c>
    </row>
    <row r="147" spans="1:8" s="29" customFormat="1" x14ac:dyDescent="0.2">
      <c r="A147" s="57" t="s">
        <v>9</v>
      </c>
      <c r="B147" s="57" t="s">
        <v>10</v>
      </c>
      <c r="C147" s="57" t="s">
        <v>11</v>
      </c>
      <c r="D147" s="58">
        <f>D148</f>
        <v>0</v>
      </c>
      <c r="E147" s="58">
        <f t="shared" si="44"/>
        <v>0</v>
      </c>
      <c r="F147" s="58">
        <f t="shared" si="44"/>
        <v>0</v>
      </c>
      <c r="G147" s="59">
        <v>0</v>
      </c>
      <c r="H147" s="59">
        <v>0</v>
      </c>
    </row>
    <row r="148" spans="1:8" s="29" customFormat="1" x14ac:dyDescent="0.2">
      <c r="A148" s="60" t="s">
        <v>330</v>
      </c>
      <c r="B148" s="60">
        <v>42212</v>
      </c>
      <c r="C148" s="60" t="s">
        <v>331</v>
      </c>
      <c r="D148" s="61">
        <v>0</v>
      </c>
      <c r="E148" s="61">
        <v>0</v>
      </c>
      <c r="F148" s="61">
        <v>0</v>
      </c>
      <c r="G148" s="62">
        <v>0</v>
      </c>
      <c r="H148" s="62">
        <v>0</v>
      </c>
    </row>
    <row r="149" spans="1:8" s="29" customFormat="1" x14ac:dyDescent="0.2">
      <c r="A149" s="54" t="s">
        <v>6</v>
      </c>
      <c r="B149" s="54" t="s">
        <v>61</v>
      </c>
      <c r="C149" s="54" t="s">
        <v>62</v>
      </c>
      <c r="D149" s="55">
        <f>D150</f>
        <v>0</v>
      </c>
      <c r="E149" s="55">
        <v>0</v>
      </c>
      <c r="F149" s="55">
        <f t="shared" ref="E149:F150" si="45">F150</f>
        <v>0</v>
      </c>
      <c r="G149" s="56">
        <v>0</v>
      </c>
      <c r="H149" s="56">
        <v>0</v>
      </c>
    </row>
    <row r="150" spans="1:8" s="29" customFormat="1" x14ac:dyDescent="0.2">
      <c r="A150" s="57" t="s">
        <v>9</v>
      </c>
      <c r="B150" s="57" t="s">
        <v>10</v>
      </c>
      <c r="C150" s="57" t="s">
        <v>11</v>
      </c>
      <c r="D150" s="58">
        <f>D151</f>
        <v>0</v>
      </c>
      <c r="E150" s="58">
        <f t="shared" si="45"/>
        <v>0</v>
      </c>
      <c r="F150" s="58">
        <f t="shared" si="45"/>
        <v>0</v>
      </c>
      <c r="G150" s="59">
        <v>0</v>
      </c>
      <c r="H150" s="59">
        <v>0</v>
      </c>
    </row>
    <row r="151" spans="1:8" s="29" customFormat="1" ht="15" customHeight="1" x14ac:dyDescent="0.2">
      <c r="A151" s="60" t="s">
        <v>341</v>
      </c>
      <c r="B151" s="60" t="s">
        <v>254</v>
      </c>
      <c r="C151" s="60" t="s">
        <v>342</v>
      </c>
      <c r="D151" s="61">
        <v>0</v>
      </c>
      <c r="E151" s="61">
        <v>0</v>
      </c>
      <c r="F151" s="61">
        <v>0</v>
      </c>
      <c r="G151" s="62">
        <v>0</v>
      </c>
      <c r="H151" s="62">
        <v>0</v>
      </c>
    </row>
    <row r="152" spans="1:8" s="29" customFormat="1" ht="24" x14ac:dyDescent="0.2">
      <c r="A152" s="48" t="s">
        <v>357</v>
      </c>
      <c r="B152" s="48" t="s">
        <v>374</v>
      </c>
      <c r="C152" s="48" t="s">
        <v>375</v>
      </c>
      <c r="D152" s="49">
        <f>D153</f>
        <v>0</v>
      </c>
      <c r="E152" s="49">
        <f t="shared" ref="E152:F152" si="46">E153</f>
        <v>0</v>
      </c>
      <c r="F152" s="49">
        <f t="shared" si="46"/>
        <v>0</v>
      </c>
      <c r="G152" s="50">
        <v>0</v>
      </c>
      <c r="H152" s="50">
        <v>0</v>
      </c>
    </row>
    <row r="153" spans="1:8" s="29" customFormat="1" x14ac:dyDescent="0.2">
      <c r="A153" s="64" t="s">
        <v>355</v>
      </c>
      <c r="B153" s="64">
        <v>10202</v>
      </c>
      <c r="C153" s="64" t="s">
        <v>362</v>
      </c>
      <c r="D153" s="65">
        <f>D154</f>
        <v>0</v>
      </c>
      <c r="E153" s="65">
        <f t="shared" ref="E153:F153" si="47">E154</f>
        <v>0</v>
      </c>
      <c r="F153" s="65">
        <f t="shared" si="47"/>
        <v>0</v>
      </c>
      <c r="G153" s="66">
        <v>0</v>
      </c>
      <c r="H153" s="66">
        <v>0</v>
      </c>
    </row>
    <row r="154" spans="1:8" s="29" customFormat="1" ht="24" x14ac:dyDescent="0.2">
      <c r="A154" s="51" t="s">
        <v>358</v>
      </c>
      <c r="B154" s="51">
        <v>34741</v>
      </c>
      <c r="C154" s="51" t="s">
        <v>11</v>
      </c>
      <c r="D154" s="52">
        <f>D155+D159</f>
        <v>0</v>
      </c>
      <c r="E154" s="52">
        <f t="shared" ref="E154:F154" si="48">E155+E159</f>
        <v>0</v>
      </c>
      <c r="F154" s="52">
        <f t="shared" si="48"/>
        <v>0</v>
      </c>
      <c r="G154" s="53">
        <v>0</v>
      </c>
      <c r="H154" s="53">
        <v>0</v>
      </c>
    </row>
    <row r="155" spans="1:8" s="29" customFormat="1" x14ac:dyDescent="0.2">
      <c r="A155" s="54" t="s">
        <v>6</v>
      </c>
      <c r="B155" s="54" t="s">
        <v>81</v>
      </c>
      <c r="C155" s="54" t="s">
        <v>82</v>
      </c>
      <c r="D155" s="55">
        <f>D156</f>
        <v>0</v>
      </c>
      <c r="E155" s="55">
        <f t="shared" ref="E155:F155" si="49">E156</f>
        <v>0</v>
      </c>
      <c r="F155" s="55">
        <f t="shared" si="49"/>
        <v>0</v>
      </c>
      <c r="G155" s="56">
        <v>0</v>
      </c>
      <c r="H155" s="56">
        <v>0</v>
      </c>
    </row>
    <row r="156" spans="1:8" s="29" customFormat="1" ht="22.5" customHeight="1" x14ac:dyDescent="0.2">
      <c r="A156" s="57" t="s">
        <v>9</v>
      </c>
      <c r="B156" s="57" t="s">
        <v>10</v>
      </c>
      <c r="C156" s="57" t="s">
        <v>11</v>
      </c>
      <c r="D156" s="58">
        <f>D157+D158</f>
        <v>0</v>
      </c>
      <c r="E156" s="58">
        <f t="shared" ref="E156:F156" si="50">E157+E158</f>
        <v>0</v>
      </c>
      <c r="F156" s="58">
        <f t="shared" si="50"/>
        <v>0</v>
      </c>
      <c r="G156" s="59">
        <v>0</v>
      </c>
      <c r="H156" s="59">
        <v>0</v>
      </c>
    </row>
    <row r="157" spans="1:8" s="29" customFormat="1" x14ac:dyDescent="0.2">
      <c r="A157" s="60" t="s">
        <v>244</v>
      </c>
      <c r="B157" s="60" t="s">
        <v>245</v>
      </c>
      <c r="C157" s="60" t="s">
        <v>246</v>
      </c>
      <c r="D157" s="61">
        <v>0</v>
      </c>
      <c r="E157" s="61">
        <v>0</v>
      </c>
      <c r="F157" s="61">
        <v>0</v>
      </c>
      <c r="G157" s="62">
        <v>0</v>
      </c>
      <c r="H157" s="62">
        <v>0</v>
      </c>
    </row>
    <row r="158" spans="1:8" s="29" customFormat="1" x14ac:dyDescent="0.2">
      <c r="A158" s="60" t="s">
        <v>265</v>
      </c>
      <c r="B158" s="60" t="s">
        <v>266</v>
      </c>
      <c r="C158" s="60" t="s">
        <v>267</v>
      </c>
      <c r="D158" s="61">
        <v>0</v>
      </c>
      <c r="E158" s="61">
        <v>0</v>
      </c>
      <c r="F158" s="61">
        <v>0</v>
      </c>
      <c r="G158" s="62">
        <v>0</v>
      </c>
      <c r="H158" s="62">
        <v>0</v>
      </c>
    </row>
    <row r="159" spans="1:8" s="29" customFormat="1" x14ac:dyDescent="0.2">
      <c r="A159" s="54" t="s">
        <v>6</v>
      </c>
      <c r="B159" s="54" t="s">
        <v>7</v>
      </c>
      <c r="C159" s="54" t="s">
        <v>8</v>
      </c>
      <c r="D159" s="55">
        <f>D160</f>
        <v>0</v>
      </c>
      <c r="E159" s="55">
        <f t="shared" ref="E159:F159" si="51">E160</f>
        <v>0</v>
      </c>
      <c r="F159" s="55">
        <f t="shared" si="51"/>
        <v>0</v>
      </c>
      <c r="G159" s="56">
        <v>0</v>
      </c>
      <c r="H159" s="56">
        <v>0</v>
      </c>
    </row>
    <row r="160" spans="1:8" s="29" customFormat="1" x14ac:dyDescent="0.2">
      <c r="A160" s="57" t="s">
        <v>9</v>
      </c>
      <c r="B160" s="57" t="s">
        <v>10</v>
      </c>
      <c r="C160" s="57" t="s">
        <v>11</v>
      </c>
      <c r="D160" s="58">
        <f>D161+D162</f>
        <v>0</v>
      </c>
      <c r="E160" s="58">
        <f t="shared" ref="E160:F160" si="52">E161+E162</f>
        <v>0</v>
      </c>
      <c r="F160" s="58">
        <f t="shared" si="52"/>
        <v>0</v>
      </c>
      <c r="G160" s="59">
        <v>0</v>
      </c>
      <c r="H160" s="59">
        <v>0</v>
      </c>
    </row>
    <row r="161" spans="1:8" s="29" customFormat="1" x14ac:dyDescent="0.2">
      <c r="A161" s="72" t="s">
        <v>311</v>
      </c>
      <c r="B161" s="67">
        <v>42211</v>
      </c>
      <c r="C161" s="60" t="s">
        <v>312</v>
      </c>
      <c r="D161" s="68">
        <v>0</v>
      </c>
      <c r="E161" s="68">
        <v>0</v>
      </c>
      <c r="F161" s="68">
        <v>0</v>
      </c>
      <c r="G161" s="69">
        <v>0</v>
      </c>
      <c r="H161" s="69">
        <v>0</v>
      </c>
    </row>
    <row r="162" spans="1:8" s="29" customFormat="1" x14ac:dyDescent="0.2">
      <c r="A162" s="60" t="s">
        <v>320</v>
      </c>
      <c r="B162" s="60">
        <v>42621</v>
      </c>
      <c r="C162" s="60" t="s">
        <v>321</v>
      </c>
      <c r="D162" s="61">
        <v>0</v>
      </c>
      <c r="E162" s="61">
        <v>0</v>
      </c>
      <c r="F162" s="61">
        <v>0</v>
      </c>
      <c r="G162" s="62">
        <v>0</v>
      </c>
      <c r="H162" s="62">
        <v>0</v>
      </c>
    </row>
    <row r="163" spans="1:8" s="29" customFormat="1" x14ac:dyDescent="0.2">
      <c r="A163" s="48" t="s">
        <v>357</v>
      </c>
      <c r="B163" s="48" t="s">
        <v>376</v>
      </c>
      <c r="C163" s="48" t="s">
        <v>377</v>
      </c>
      <c r="D163" s="49">
        <f>D164</f>
        <v>0</v>
      </c>
      <c r="E163" s="49">
        <f t="shared" ref="E163:F163" si="53">E164</f>
        <v>0</v>
      </c>
      <c r="F163" s="49">
        <f t="shared" si="53"/>
        <v>0</v>
      </c>
      <c r="G163" s="50">
        <v>0</v>
      </c>
      <c r="H163" s="50">
        <v>0</v>
      </c>
    </row>
    <row r="164" spans="1:8" s="29" customFormat="1" x14ac:dyDescent="0.2">
      <c r="A164" s="64" t="s">
        <v>355</v>
      </c>
      <c r="B164" s="64">
        <v>10202</v>
      </c>
      <c r="C164" s="64" t="s">
        <v>362</v>
      </c>
      <c r="D164" s="65">
        <f>D165</f>
        <v>0</v>
      </c>
      <c r="E164" s="65">
        <f t="shared" ref="E164:F164" si="54">E165</f>
        <v>0</v>
      </c>
      <c r="F164" s="65">
        <f t="shared" si="54"/>
        <v>0</v>
      </c>
      <c r="G164" s="66">
        <v>0</v>
      </c>
      <c r="H164" s="66">
        <v>0</v>
      </c>
    </row>
    <row r="165" spans="1:8" s="29" customFormat="1" ht="24" x14ac:dyDescent="0.2">
      <c r="A165" s="51" t="s">
        <v>358</v>
      </c>
      <c r="B165" s="51">
        <v>34741</v>
      </c>
      <c r="C165" s="51" t="s">
        <v>11</v>
      </c>
      <c r="D165" s="52">
        <f>D166+D168</f>
        <v>0</v>
      </c>
      <c r="E165" s="52">
        <f t="shared" ref="E165:F165" si="55">E166+E168</f>
        <v>0</v>
      </c>
      <c r="F165" s="52">
        <f t="shared" si="55"/>
        <v>0</v>
      </c>
      <c r="G165" s="53">
        <v>0</v>
      </c>
      <c r="H165" s="53">
        <v>0</v>
      </c>
    </row>
    <row r="166" spans="1:8" s="29" customFormat="1" x14ac:dyDescent="0.2">
      <c r="A166" s="54" t="s">
        <v>6</v>
      </c>
      <c r="B166" s="54" t="s">
        <v>81</v>
      </c>
      <c r="C166" s="54" t="s">
        <v>82</v>
      </c>
      <c r="D166" s="55">
        <f>D167</f>
        <v>0</v>
      </c>
      <c r="E166" s="55">
        <f t="shared" ref="E166:F166" si="56">E167</f>
        <v>0</v>
      </c>
      <c r="F166" s="55">
        <f t="shared" si="56"/>
        <v>0</v>
      </c>
      <c r="G166" s="56">
        <v>0</v>
      </c>
      <c r="H166" s="56">
        <v>0</v>
      </c>
    </row>
    <row r="167" spans="1:8" s="29" customFormat="1" x14ac:dyDescent="0.2">
      <c r="A167" s="57" t="s">
        <v>9</v>
      </c>
      <c r="B167" s="57" t="s">
        <v>10</v>
      </c>
      <c r="C167" s="57" t="s">
        <v>11</v>
      </c>
      <c r="D167" s="58">
        <f>SUM(D168:D176)</f>
        <v>0</v>
      </c>
      <c r="E167" s="58">
        <f t="shared" ref="E167:F167" si="57">SUM(E168:E176)</f>
        <v>0</v>
      </c>
      <c r="F167" s="58">
        <f t="shared" si="57"/>
        <v>0</v>
      </c>
      <c r="G167" s="59">
        <v>0</v>
      </c>
      <c r="H167" s="59">
        <v>0</v>
      </c>
    </row>
    <row r="168" spans="1:8" s="29" customFormat="1" x14ac:dyDescent="0.2">
      <c r="A168" s="54" t="s">
        <v>6</v>
      </c>
      <c r="B168" s="54" t="s">
        <v>30</v>
      </c>
      <c r="C168" s="54" t="s">
        <v>31</v>
      </c>
      <c r="D168" s="55">
        <f>D169</f>
        <v>0</v>
      </c>
      <c r="E168" s="55">
        <f t="shared" ref="E168:F168" si="58">E169</f>
        <v>0</v>
      </c>
      <c r="F168" s="55">
        <f t="shared" si="58"/>
        <v>0</v>
      </c>
      <c r="G168" s="56">
        <v>0</v>
      </c>
      <c r="H168" s="56">
        <v>0</v>
      </c>
    </row>
    <row r="169" spans="1:8" s="29" customFormat="1" x14ac:dyDescent="0.2">
      <c r="A169" s="57" t="s">
        <v>9</v>
      </c>
      <c r="B169" s="57" t="s">
        <v>10</v>
      </c>
      <c r="C169" s="57" t="s">
        <v>11</v>
      </c>
      <c r="D169" s="58">
        <f>D170+D171+D172+D173+D174</f>
        <v>0</v>
      </c>
      <c r="E169" s="58">
        <f t="shared" ref="E169:F169" si="59">E170+E171+E172+E173+E174</f>
        <v>0</v>
      </c>
      <c r="F169" s="58">
        <f t="shared" si="59"/>
        <v>0</v>
      </c>
      <c r="G169" s="59">
        <v>0</v>
      </c>
      <c r="H169" s="59">
        <v>0</v>
      </c>
    </row>
    <row r="170" spans="1:8" s="29" customFormat="1" x14ac:dyDescent="0.2">
      <c r="A170" s="60" t="s">
        <v>322</v>
      </c>
      <c r="B170" s="60" t="s">
        <v>84</v>
      </c>
      <c r="C170" s="60" t="s">
        <v>323</v>
      </c>
      <c r="D170" s="61">
        <v>0</v>
      </c>
      <c r="E170" s="61">
        <v>0</v>
      </c>
      <c r="F170" s="61">
        <v>0</v>
      </c>
      <c r="G170" s="63">
        <v>0</v>
      </c>
      <c r="H170" s="63">
        <v>0</v>
      </c>
    </row>
    <row r="171" spans="1:8" s="29" customFormat="1" x14ac:dyDescent="0.2">
      <c r="A171" s="60" t="s">
        <v>324</v>
      </c>
      <c r="B171" s="60" t="s">
        <v>105</v>
      </c>
      <c r="C171" s="60" t="s">
        <v>325</v>
      </c>
      <c r="D171" s="61">
        <v>0</v>
      </c>
      <c r="E171" s="61">
        <v>0</v>
      </c>
      <c r="F171" s="61">
        <v>0</v>
      </c>
      <c r="G171" s="63">
        <v>0</v>
      </c>
      <c r="H171" s="63">
        <v>0</v>
      </c>
    </row>
    <row r="172" spans="1:8" s="29" customFormat="1" x14ac:dyDescent="0.2">
      <c r="A172" s="60" t="s">
        <v>326</v>
      </c>
      <c r="B172" s="60" t="s">
        <v>123</v>
      </c>
      <c r="C172" s="60" t="s">
        <v>327</v>
      </c>
      <c r="D172" s="61">
        <v>0</v>
      </c>
      <c r="E172" s="61">
        <v>0</v>
      </c>
      <c r="F172" s="61">
        <v>0</v>
      </c>
      <c r="G172" s="63">
        <v>0</v>
      </c>
      <c r="H172" s="63">
        <v>0</v>
      </c>
    </row>
    <row r="173" spans="1:8" s="29" customFormat="1" x14ac:dyDescent="0.2">
      <c r="A173" s="60" t="s">
        <v>328</v>
      </c>
      <c r="B173" s="60" t="s">
        <v>129</v>
      </c>
      <c r="C173" s="60" t="s">
        <v>329</v>
      </c>
      <c r="D173" s="61">
        <v>0</v>
      </c>
      <c r="E173" s="61">
        <v>0</v>
      </c>
      <c r="F173" s="61">
        <v>0</v>
      </c>
      <c r="G173" s="63">
        <v>0</v>
      </c>
      <c r="H173" s="63">
        <v>0</v>
      </c>
    </row>
    <row r="174" spans="1:8" s="29" customFormat="1" x14ac:dyDescent="0.2">
      <c r="A174" s="60" t="s">
        <v>330</v>
      </c>
      <c r="B174" s="60" t="s">
        <v>269</v>
      </c>
      <c r="C174" s="60" t="s">
        <v>331</v>
      </c>
      <c r="D174" s="61">
        <v>0</v>
      </c>
      <c r="E174" s="61">
        <v>0</v>
      </c>
      <c r="F174" s="61">
        <v>0</v>
      </c>
      <c r="G174" s="63">
        <v>0</v>
      </c>
      <c r="H174" s="63">
        <v>0</v>
      </c>
    </row>
  </sheetData>
  <mergeCells count="1">
    <mergeCell ref="G7:H7"/>
  </mergeCells>
  <pageMargins left="0.7" right="0.7" top="0.75" bottom="0.75" header="0.3" footer="0.3"/>
  <pageSetup paperSize="9" scale="76" fitToHeight="0" orientation="portrait" horizontalDpi="4294967294" verticalDpi="4294967294" r:id="rId1"/>
  <ignoredErrors>
    <ignoredError sqref="B17:B24 B33:B71 B15:B16 B72:B132 B133:B139 B140:B151 B152:B174" numberStoredAsText="1"/>
    <ignoredError sqref="D30:F30 D165:H168 D154:H156 D129:F129 D118:H118" formula="1"/>
    <ignoredError sqref="E140:H1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OPĆI DIO</vt:lpstr>
      <vt:lpstr>RAČUN PRIHODA I RASHODA</vt:lpstr>
      <vt:lpstr>POSEBNI DIO PRIHODI</vt:lpstr>
      <vt:lpstr>POSEBNI DIO RASHODI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vlado škibola</cp:lastModifiedBy>
  <cp:lastPrinted>2025-10-22T10:23:04Z</cp:lastPrinted>
  <dcterms:created xsi:type="dcterms:W3CDTF">2025-10-20T06:35:16Z</dcterms:created>
  <dcterms:modified xsi:type="dcterms:W3CDTF">2025-10-22T12:44:16Z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